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OneDrive\Documentos\Lab 1\"/>
    </mc:Choice>
  </mc:AlternateContent>
  <xr:revisionPtr revIDLastSave="0" documentId="8_{B2CB57E1-DF5C-43E4-820B-DDA0D50D6EA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Datos" sheetId="1" r:id="rId1"/>
    <sheet name="Pirámide Poblacional" sheetId="3" r:id="rId2"/>
    <sheet name="Índice de Myers" sheetId="2" r:id="rId3"/>
    <sheet name="Prorrateo" sheetId="4" r:id="rId4"/>
    <sheet name="Corrección " sheetId="5" r:id="rId5"/>
    <sheet name="Tasa de crecimiento" sheetId="6" r:id="rId6"/>
    <sheet name="Pob mitad de año" sheetId="7" r:id="rId7"/>
    <sheet name="Descarga Defunciones" sheetId="18" r:id="rId8"/>
    <sheet name="Nacimientos" sheetId="19" r:id="rId9"/>
    <sheet name="Defunciones" sheetId="20" r:id="rId10"/>
    <sheet name="Factor de separación" sheetId="21" r:id="rId11"/>
    <sheet name="Pob 0 a 4 mitad de año 2010" sheetId="22" r:id="rId12"/>
    <sheet name="Pob 0 a 4 mitad de año 2015" sheetId="23" r:id="rId13"/>
    <sheet name="Pob 0 a 4 mitad de año 2020" sheetId="24" r:id="rId14"/>
    <sheet name="Tabla Final Mitad de año" sheetId="2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21" l="1"/>
  <c r="Y9" i="21"/>
  <c r="Y10" i="21"/>
  <c r="Y11" i="21"/>
  <c r="Y12" i="21"/>
  <c r="Y13" i="21"/>
  <c r="Y14" i="2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8" i="21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11" i="20"/>
  <c r="S10" i="20"/>
  <c r="W77" i="19"/>
  <c r="AT44" i="19"/>
  <c r="AS44" i="19"/>
  <c r="AT38" i="19"/>
  <c r="AS38" i="19"/>
  <c r="AS39" i="19"/>
  <c r="AT39" i="19"/>
  <c r="AS40" i="19"/>
  <c r="AT40" i="19"/>
  <c r="AS41" i="19"/>
  <c r="AT41" i="19"/>
  <c r="AS42" i="19"/>
  <c r="AT42" i="19"/>
  <c r="AS43" i="19"/>
  <c r="AT43" i="19"/>
  <c r="AT37" i="19"/>
  <c r="AS37" i="19"/>
  <c r="AJ39" i="19"/>
  <c r="AI40" i="19"/>
  <c r="AJ40" i="19"/>
  <c r="AI41" i="19"/>
  <c r="AJ41" i="19"/>
  <c r="AI24" i="19"/>
  <c r="AI37" i="19" s="1"/>
  <c r="AG24" i="19"/>
  <c r="AJ24" i="19"/>
  <c r="AJ37" i="19" s="1"/>
  <c r="AJ44" i="19" s="1"/>
  <c r="AJ32" i="19"/>
  <c r="AI32" i="19"/>
  <c r="AJ31" i="19"/>
  <c r="AJ43" i="19" s="1"/>
  <c r="AI31" i="19"/>
  <c r="AI43" i="19" s="1"/>
  <c r="AJ30" i="19"/>
  <c r="AJ42" i="19" s="1"/>
  <c r="AI30" i="19"/>
  <c r="AI42" i="19" s="1"/>
  <c r="AJ29" i="19"/>
  <c r="AI29" i="19"/>
  <c r="AJ28" i="19"/>
  <c r="AI28" i="19"/>
  <c r="AJ27" i="19"/>
  <c r="AI27" i="19"/>
  <c r="AI39" i="19" s="1"/>
  <c r="AJ26" i="19"/>
  <c r="AJ38" i="19" s="1"/>
  <c r="AI26" i="19"/>
  <c r="AI38" i="19" s="1"/>
  <c r="AJ25" i="19"/>
  <c r="AI25" i="19"/>
  <c r="Y7" i="21" l="1"/>
  <c r="AI44" i="19"/>
  <c r="J34" i="25" l="1"/>
  <c r="D34" i="25"/>
  <c r="J33" i="25"/>
  <c r="D33" i="25"/>
  <c r="D52" i="25" s="1"/>
  <c r="AH43" i="19"/>
  <c r="AH42" i="19"/>
  <c r="AH41" i="19"/>
  <c r="AH40" i="19"/>
  <c r="AH39" i="19"/>
  <c r="AH38" i="19"/>
  <c r="AG39" i="19"/>
  <c r="AG40" i="19"/>
  <c r="AG41" i="19"/>
  <c r="AG42" i="19"/>
  <c r="AG43" i="19"/>
  <c r="AG38" i="19"/>
  <c r="AH37" i="19"/>
  <c r="AG37" i="19"/>
  <c r="D26" i="24"/>
  <c r="D24" i="24"/>
  <c r="E21" i="24"/>
  <c r="F21" i="24" s="1"/>
  <c r="G21" i="24" s="1"/>
  <c r="H21" i="24" s="1"/>
  <c r="I21" i="24" s="1"/>
  <c r="E16" i="24"/>
  <c r="F16" i="24" s="1"/>
  <c r="G16" i="24" s="1"/>
  <c r="H16" i="24" s="1"/>
  <c r="I16" i="24" s="1"/>
  <c r="E11" i="24"/>
  <c r="F11" i="24" s="1"/>
  <c r="G11" i="24" s="1"/>
  <c r="H11" i="24" s="1"/>
  <c r="I11" i="24" s="1"/>
  <c r="D7" i="24"/>
  <c r="D6" i="24"/>
  <c r="D5" i="24"/>
  <c r="D4" i="24"/>
  <c r="E26" i="23"/>
  <c r="E24" i="23"/>
  <c r="E21" i="23"/>
  <c r="F21" i="23" s="1"/>
  <c r="G21" i="23" s="1"/>
  <c r="H21" i="23" s="1"/>
  <c r="I21" i="23" s="1"/>
  <c r="E16" i="23"/>
  <c r="F16" i="23" s="1"/>
  <c r="G16" i="23" s="1"/>
  <c r="H16" i="23" s="1"/>
  <c r="I16" i="23" s="1"/>
  <c r="E11" i="23"/>
  <c r="F11" i="23" s="1"/>
  <c r="G11" i="23" s="1"/>
  <c r="H11" i="23" s="1"/>
  <c r="I11" i="23" s="1"/>
  <c r="D7" i="23"/>
  <c r="D6" i="23"/>
  <c r="D5" i="23"/>
  <c r="D4" i="23"/>
  <c r="F26" i="22"/>
  <c r="F24" i="22"/>
  <c r="F21" i="22"/>
  <c r="G21" i="22" s="1"/>
  <c r="H21" i="22" s="1"/>
  <c r="I21" i="22" s="1"/>
  <c r="E21" i="22"/>
  <c r="E16" i="22"/>
  <c r="F16" i="22" s="1"/>
  <c r="G16" i="22" s="1"/>
  <c r="H16" i="22" s="1"/>
  <c r="I16" i="22" s="1"/>
  <c r="E11" i="22"/>
  <c r="F11" i="22" s="1"/>
  <c r="G11" i="22" s="1"/>
  <c r="H11" i="22" s="1"/>
  <c r="I11" i="22" s="1"/>
  <c r="D7" i="22"/>
  <c r="D6" i="22"/>
  <c r="D5" i="22"/>
  <c r="D4" i="22"/>
  <c r="P28" i="21"/>
  <c r="U27" i="21"/>
  <c r="I27" i="21"/>
  <c r="N26" i="21"/>
  <c r="S25" i="21"/>
  <c r="X24" i="21"/>
  <c r="L24" i="21"/>
  <c r="V22" i="21"/>
  <c r="J22" i="21"/>
  <c r="O21" i="21"/>
  <c r="T20" i="21"/>
  <c r="D20" i="21"/>
  <c r="D21" i="21" s="1"/>
  <c r="D22" i="21" s="1"/>
  <c r="D23" i="21" s="1"/>
  <c r="D24" i="21" s="1"/>
  <c r="D25" i="21" s="1"/>
  <c r="D26" i="21" s="1"/>
  <c r="D27" i="21" s="1"/>
  <c r="D28" i="21" s="1"/>
  <c r="M19" i="21"/>
  <c r="D19" i="21"/>
  <c r="R18" i="21"/>
  <c r="D18" i="21"/>
  <c r="W17" i="21"/>
  <c r="K17" i="21"/>
  <c r="P16" i="21"/>
  <c r="U15" i="21"/>
  <c r="I15" i="21"/>
  <c r="D15" i="21"/>
  <c r="D16" i="21" s="1"/>
  <c r="D17" i="21" s="1"/>
  <c r="N14" i="21"/>
  <c r="S13" i="21"/>
  <c r="X12" i="21"/>
  <c r="L12" i="21"/>
  <c r="V10" i="21"/>
  <c r="J10" i="21"/>
  <c r="O9" i="21"/>
  <c r="T8" i="21"/>
  <c r="D8" i="21"/>
  <c r="D9" i="21" s="1"/>
  <c r="D10" i="21" s="1"/>
  <c r="D11" i="21" s="1"/>
  <c r="D12" i="21" s="1"/>
  <c r="D13" i="21" s="1"/>
  <c r="D14" i="21" s="1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R34" i="20"/>
  <c r="I27" i="24" s="1"/>
  <c r="Q34" i="20"/>
  <c r="H27" i="24" s="1"/>
  <c r="P34" i="20"/>
  <c r="G27" i="24" s="1"/>
  <c r="O34" i="20"/>
  <c r="F27" i="24" s="1"/>
  <c r="N34" i="20"/>
  <c r="E27" i="24" s="1"/>
  <c r="M34" i="20"/>
  <c r="I27" i="23" s="1"/>
  <c r="L34" i="20"/>
  <c r="H27" i="23" s="1"/>
  <c r="K34" i="20"/>
  <c r="G27" i="23" s="1"/>
  <c r="J34" i="20"/>
  <c r="F27" i="23" s="1"/>
  <c r="I34" i="20"/>
  <c r="E27" i="23" s="1"/>
  <c r="H34" i="20"/>
  <c r="I27" i="22" s="1"/>
  <c r="G34" i="20"/>
  <c r="H27" i="22" s="1"/>
  <c r="F34" i="20"/>
  <c r="G27" i="22" s="1"/>
  <c r="E34" i="20"/>
  <c r="F27" i="22" s="1"/>
  <c r="D34" i="20"/>
  <c r="E27" i="22" s="1"/>
  <c r="C34" i="20"/>
  <c r="D27" i="22" s="1"/>
  <c r="R33" i="20"/>
  <c r="I26" i="24" s="1"/>
  <c r="Q33" i="20"/>
  <c r="H26" i="24" s="1"/>
  <c r="P33" i="20"/>
  <c r="G26" i="24" s="1"/>
  <c r="O33" i="20"/>
  <c r="F26" i="24" s="1"/>
  <c r="N33" i="20"/>
  <c r="E26" i="24" s="1"/>
  <c r="M33" i="20"/>
  <c r="I26" i="23" s="1"/>
  <c r="L33" i="20"/>
  <c r="H26" i="23" s="1"/>
  <c r="K33" i="20"/>
  <c r="G26" i="23" s="1"/>
  <c r="J33" i="20"/>
  <c r="F26" i="23" s="1"/>
  <c r="I33" i="20"/>
  <c r="H33" i="20"/>
  <c r="D26" i="23" s="1"/>
  <c r="G33" i="20"/>
  <c r="H26" i="22" s="1"/>
  <c r="F33" i="20"/>
  <c r="G26" i="22" s="1"/>
  <c r="E33" i="20"/>
  <c r="D33" i="20"/>
  <c r="E26" i="22" s="1"/>
  <c r="C33" i="20"/>
  <c r="D26" i="22" s="1"/>
  <c r="R32" i="20"/>
  <c r="I25" i="24" s="1"/>
  <c r="Q32" i="20"/>
  <c r="H25" i="24" s="1"/>
  <c r="P32" i="20"/>
  <c r="G25" i="24" s="1"/>
  <c r="O32" i="20"/>
  <c r="F25" i="24" s="1"/>
  <c r="N32" i="20"/>
  <c r="E25" i="24" s="1"/>
  <c r="M32" i="20"/>
  <c r="I25" i="23" s="1"/>
  <c r="L32" i="20"/>
  <c r="H25" i="23" s="1"/>
  <c r="K32" i="20"/>
  <c r="G25" i="23" s="1"/>
  <c r="J32" i="20"/>
  <c r="F25" i="23" s="1"/>
  <c r="I32" i="20"/>
  <c r="E25" i="23" s="1"/>
  <c r="H32" i="20"/>
  <c r="I25" i="22" s="1"/>
  <c r="G32" i="20"/>
  <c r="H25" i="22" s="1"/>
  <c r="F32" i="20"/>
  <c r="G25" i="22" s="1"/>
  <c r="E32" i="20"/>
  <c r="F25" i="22" s="1"/>
  <c r="D32" i="20"/>
  <c r="E25" i="22" s="1"/>
  <c r="C32" i="20"/>
  <c r="D25" i="22" s="1"/>
  <c r="R31" i="20"/>
  <c r="I24" i="24" s="1"/>
  <c r="Q31" i="20"/>
  <c r="H24" i="24" s="1"/>
  <c r="P31" i="20"/>
  <c r="G24" i="24" s="1"/>
  <c r="O31" i="20"/>
  <c r="F24" i="24" s="1"/>
  <c r="N31" i="20"/>
  <c r="E24" i="24" s="1"/>
  <c r="M31" i="20"/>
  <c r="I24" i="23" s="1"/>
  <c r="L31" i="20"/>
  <c r="H24" i="23" s="1"/>
  <c r="K31" i="20"/>
  <c r="G24" i="23" s="1"/>
  <c r="J31" i="20"/>
  <c r="F24" i="23" s="1"/>
  <c r="I31" i="20"/>
  <c r="H31" i="20"/>
  <c r="D24" i="23" s="1"/>
  <c r="G31" i="20"/>
  <c r="H24" i="22" s="1"/>
  <c r="F31" i="20"/>
  <c r="G24" i="22" s="1"/>
  <c r="E31" i="20"/>
  <c r="D31" i="20"/>
  <c r="E24" i="22" s="1"/>
  <c r="C31" i="20"/>
  <c r="D24" i="22" s="1"/>
  <c r="R30" i="20"/>
  <c r="X28" i="21" s="1"/>
  <c r="Q30" i="20"/>
  <c r="W28" i="21" s="1"/>
  <c r="P30" i="20"/>
  <c r="V28" i="21" s="1"/>
  <c r="O30" i="20"/>
  <c r="U28" i="21" s="1"/>
  <c r="N30" i="20"/>
  <c r="T28" i="21" s="1"/>
  <c r="M30" i="20"/>
  <c r="S28" i="21" s="1"/>
  <c r="L30" i="20"/>
  <c r="R28" i="21" s="1"/>
  <c r="K30" i="20"/>
  <c r="Q28" i="21" s="1"/>
  <c r="J30" i="20"/>
  <c r="I30" i="20"/>
  <c r="O28" i="21" s="1"/>
  <c r="H30" i="20"/>
  <c r="N28" i="21" s="1"/>
  <c r="G30" i="20"/>
  <c r="M28" i="21" s="1"/>
  <c r="F30" i="20"/>
  <c r="L28" i="21" s="1"/>
  <c r="E30" i="20"/>
  <c r="K28" i="21" s="1"/>
  <c r="D30" i="20"/>
  <c r="J28" i="21" s="1"/>
  <c r="C30" i="20"/>
  <c r="I28" i="21" s="1"/>
  <c r="R29" i="20"/>
  <c r="X27" i="21" s="1"/>
  <c r="Q29" i="20"/>
  <c r="W27" i="21" s="1"/>
  <c r="P29" i="20"/>
  <c r="V27" i="21" s="1"/>
  <c r="O29" i="20"/>
  <c r="N29" i="20"/>
  <c r="T27" i="21" s="1"/>
  <c r="M29" i="20"/>
  <c r="S27" i="21" s="1"/>
  <c r="L29" i="20"/>
  <c r="R27" i="21" s="1"/>
  <c r="K29" i="20"/>
  <c r="Q27" i="21" s="1"/>
  <c r="J29" i="20"/>
  <c r="P27" i="21" s="1"/>
  <c r="I29" i="20"/>
  <c r="O27" i="21" s="1"/>
  <c r="H29" i="20"/>
  <c r="N27" i="21" s="1"/>
  <c r="G29" i="20"/>
  <c r="M27" i="21" s="1"/>
  <c r="F29" i="20"/>
  <c r="L27" i="21" s="1"/>
  <c r="E29" i="20"/>
  <c r="K27" i="21" s="1"/>
  <c r="D29" i="20"/>
  <c r="J27" i="21" s="1"/>
  <c r="C29" i="20"/>
  <c r="R28" i="20"/>
  <c r="X26" i="21" s="1"/>
  <c r="Q28" i="20"/>
  <c r="W26" i="21" s="1"/>
  <c r="P28" i="20"/>
  <c r="V26" i="21" s="1"/>
  <c r="O28" i="20"/>
  <c r="U26" i="21" s="1"/>
  <c r="N28" i="20"/>
  <c r="T26" i="21" s="1"/>
  <c r="M28" i="20"/>
  <c r="S26" i="21" s="1"/>
  <c r="L28" i="20"/>
  <c r="R26" i="21" s="1"/>
  <c r="K28" i="20"/>
  <c r="Q26" i="21" s="1"/>
  <c r="J28" i="20"/>
  <c r="P26" i="21" s="1"/>
  <c r="I28" i="20"/>
  <c r="O26" i="21" s="1"/>
  <c r="H28" i="20"/>
  <c r="G28" i="20"/>
  <c r="M26" i="21" s="1"/>
  <c r="F28" i="20"/>
  <c r="L26" i="21" s="1"/>
  <c r="E28" i="20"/>
  <c r="K26" i="21" s="1"/>
  <c r="D28" i="20"/>
  <c r="J26" i="21" s="1"/>
  <c r="C28" i="20"/>
  <c r="I26" i="21" s="1"/>
  <c r="R27" i="20"/>
  <c r="X25" i="21" s="1"/>
  <c r="Q27" i="20"/>
  <c r="W25" i="21" s="1"/>
  <c r="P27" i="20"/>
  <c r="V25" i="21" s="1"/>
  <c r="O27" i="20"/>
  <c r="U25" i="21" s="1"/>
  <c r="N27" i="20"/>
  <c r="T25" i="21" s="1"/>
  <c r="M27" i="20"/>
  <c r="L27" i="20"/>
  <c r="R25" i="21" s="1"/>
  <c r="K27" i="20"/>
  <c r="Q25" i="21" s="1"/>
  <c r="J27" i="20"/>
  <c r="P25" i="21" s="1"/>
  <c r="I27" i="20"/>
  <c r="O25" i="21" s="1"/>
  <c r="H27" i="20"/>
  <c r="N25" i="21" s="1"/>
  <c r="G27" i="20"/>
  <c r="M25" i="21" s="1"/>
  <c r="F27" i="20"/>
  <c r="L25" i="21" s="1"/>
  <c r="E27" i="20"/>
  <c r="K25" i="21" s="1"/>
  <c r="D27" i="20"/>
  <c r="J25" i="21" s="1"/>
  <c r="C27" i="20"/>
  <c r="I25" i="21" s="1"/>
  <c r="R26" i="20"/>
  <c r="Q26" i="20"/>
  <c r="W24" i="21" s="1"/>
  <c r="P26" i="20"/>
  <c r="V24" i="21" s="1"/>
  <c r="O26" i="20"/>
  <c r="U24" i="21" s="1"/>
  <c r="N26" i="20"/>
  <c r="T24" i="21" s="1"/>
  <c r="M26" i="20"/>
  <c r="S24" i="21" s="1"/>
  <c r="L26" i="20"/>
  <c r="R24" i="21" s="1"/>
  <c r="K26" i="20"/>
  <c r="Q24" i="21" s="1"/>
  <c r="J26" i="20"/>
  <c r="P24" i="21" s="1"/>
  <c r="I26" i="20"/>
  <c r="O24" i="21" s="1"/>
  <c r="H26" i="20"/>
  <c r="N24" i="21" s="1"/>
  <c r="G26" i="20"/>
  <c r="M24" i="21" s="1"/>
  <c r="F26" i="20"/>
  <c r="E26" i="20"/>
  <c r="K24" i="21" s="1"/>
  <c r="D26" i="20"/>
  <c r="J24" i="21" s="1"/>
  <c r="C26" i="20"/>
  <c r="I24" i="21" s="1"/>
  <c r="R25" i="20"/>
  <c r="X23" i="21" s="1"/>
  <c r="Q25" i="20"/>
  <c r="W23" i="21" s="1"/>
  <c r="P25" i="20"/>
  <c r="V23" i="21" s="1"/>
  <c r="O25" i="20"/>
  <c r="U23" i="21" s="1"/>
  <c r="N25" i="20"/>
  <c r="T23" i="21" s="1"/>
  <c r="M25" i="20"/>
  <c r="S23" i="21" s="1"/>
  <c r="L25" i="20"/>
  <c r="R23" i="21" s="1"/>
  <c r="K25" i="20"/>
  <c r="Q23" i="21" s="1"/>
  <c r="J25" i="20"/>
  <c r="P23" i="21" s="1"/>
  <c r="I25" i="20"/>
  <c r="O23" i="21" s="1"/>
  <c r="H25" i="20"/>
  <c r="N23" i="21" s="1"/>
  <c r="G25" i="20"/>
  <c r="M23" i="21" s="1"/>
  <c r="F25" i="20"/>
  <c r="L23" i="21" s="1"/>
  <c r="E25" i="20"/>
  <c r="K23" i="21" s="1"/>
  <c r="D25" i="20"/>
  <c r="J23" i="21" s="1"/>
  <c r="C25" i="20"/>
  <c r="I23" i="21" s="1"/>
  <c r="R24" i="20"/>
  <c r="X22" i="21" s="1"/>
  <c r="Q24" i="20"/>
  <c r="W22" i="21" s="1"/>
  <c r="P24" i="20"/>
  <c r="O24" i="20"/>
  <c r="U22" i="21" s="1"/>
  <c r="N24" i="20"/>
  <c r="T22" i="21" s="1"/>
  <c r="M24" i="20"/>
  <c r="S22" i="21" s="1"/>
  <c r="L24" i="20"/>
  <c r="R22" i="21" s="1"/>
  <c r="K24" i="20"/>
  <c r="Q22" i="21" s="1"/>
  <c r="J24" i="20"/>
  <c r="P22" i="21" s="1"/>
  <c r="I24" i="20"/>
  <c r="O22" i="21" s="1"/>
  <c r="H24" i="20"/>
  <c r="N22" i="21" s="1"/>
  <c r="G24" i="20"/>
  <c r="M22" i="21" s="1"/>
  <c r="F24" i="20"/>
  <c r="L22" i="21" s="1"/>
  <c r="E24" i="20"/>
  <c r="K22" i="21" s="1"/>
  <c r="D24" i="20"/>
  <c r="C24" i="20"/>
  <c r="I22" i="21" s="1"/>
  <c r="R23" i="20"/>
  <c r="X21" i="21" s="1"/>
  <c r="Q23" i="20"/>
  <c r="W21" i="21" s="1"/>
  <c r="P23" i="20"/>
  <c r="V21" i="21" s="1"/>
  <c r="O23" i="20"/>
  <c r="U21" i="21" s="1"/>
  <c r="N23" i="20"/>
  <c r="T21" i="21" s="1"/>
  <c r="M23" i="20"/>
  <c r="S21" i="21" s="1"/>
  <c r="L23" i="20"/>
  <c r="R21" i="21" s="1"/>
  <c r="K23" i="20"/>
  <c r="Q21" i="21" s="1"/>
  <c r="J23" i="20"/>
  <c r="P21" i="21" s="1"/>
  <c r="I23" i="20"/>
  <c r="H23" i="20"/>
  <c r="N21" i="21" s="1"/>
  <c r="G23" i="20"/>
  <c r="M21" i="21" s="1"/>
  <c r="F23" i="20"/>
  <c r="L21" i="21" s="1"/>
  <c r="E23" i="20"/>
  <c r="K21" i="21" s="1"/>
  <c r="D23" i="20"/>
  <c r="J21" i="21" s="1"/>
  <c r="C23" i="20"/>
  <c r="I21" i="21" s="1"/>
  <c r="R22" i="20"/>
  <c r="X20" i="21" s="1"/>
  <c r="Q22" i="20"/>
  <c r="W20" i="21" s="1"/>
  <c r="P22" i="20"/>
  <c r="V20" i="21" s="1"/>
  <c r="O22" i="20"/>
  <c r="U20" i="21" s="1"/>
  <c r="N22" i="20"/>
  <c r="M22" i="20"/>
  <c r="S20" i="21" s="1"/>
  <c r="L22" i="20"/>
  <c r="R20" i="21" s="1"/>
  <c r="K22" i="20"/>
  <c r="Q20" i="21" s="1"/>
  <c r="J22" i="20"/>
  <c r="P20" i="21" s="1"/>
  <c r="I22" i="20"/>
  <c r="O20" i="21" s="1"/>
  <c r="H22" i="20"/>
  <c r="N20" i="21" s="1"/>
  <c r="G22" i="20"/>
  <c r="M20" i="21" s="1"/>
  <c r="F22" i="20"/>
  <c r="L20" i="21" s="1"/>
  <c r="E22" i="20"/>
  <c r="K20" i="21" s="1"/>
  <c r="D22" i="20"/>
  <c r="J20" i="21" s="1"/>
  <c r="C22" i="20"/>
  <c r="I20" i="21" s="1"/>
  <c r="R21" i="20"/>
  <c r="X19" i="21" s="1"/>
  <c r="Q21" i="20"/>
  <c r="W19" i="21" s="1"/>
  <c r="P21" i="20"/>
  <c r="V19" i="21" s="1"/>
  <c r="O21" i="20"/>
  <c r="U19" i="21" s="1"/>
  <c r="N21" i="20"/>
  <c r="T19" i="21" s="1"/>
  <c r="M21" i="20"/>
  <c r="S19" i="21" s="1"/>
  <c r="L21" i="20"/>
  <c r="R19" i="21" s="1"/>
  <c r="K21" i="20"/>
  <c r="Q19" i="21" s="1"/>
  <c r="J21" i="20"/>
  <c r="P19" i="21" s="1"/>
  <c r="I21" i="20"/>
  <c r="O19" i="21" s="1"/>
  <c r="H21" i="20"/>
  <c r="N19" i="21" s="1"/>
  <c r="G21" i="20"/>
  <c r="F21" i="20"/>
  <c r="L19" i="21" s="1"/>
  <c r="E21" i="20"/>
  <c r="K19" i="21" s="1"/>
  <c r="D21" i="20"/>
  <c r="J19" i="21" s="1"/>
  <c r="C21" i="20"/>
  <c r="I19" i="21" s="1"/>
  <c r="R20" i="20"/>
  <c r="X18" i="21" s="1"/>
  <c r="Q20" i="20"/>
  <c r="W18" i="21" s="1"/>
  <c r="P20" i="20"/>
  <c r="V18" i="21" s="1"/>
  <c r="O20" i="20"/>
  <c r="U18" i="21" s="1"/>
  <c r="N20" i="20"/>
  <c r="T18" i="21" s="1"/>
  <c r="M20" i="20"/>
  <c r="S18" i="21" s="1"/>
  <c r="L20" i="20"/>
  <c r="K20" i="20"/>
  <c r="Q18" i="21" s="1"/>
  <c r="J20" i="20"/>
  <c r="P18" i="21" s="1"/>
  <c r="I20" i="20"/>
  <c r="O18" i="21" s="1"/>
  <c r="H20" i="20"/>
  <c r="N18" i="21" s="1"/>
  <c r="G20" i="20"/>
  <c r="M18" i="21" s="1"/>
  <c r="F20" i="20"/>
  <c r="L18" i="21" s="1"/>
  <c r="E20" i="20"/>
  <c r="K18" i="21" s="1"/>
  <c r="D20" i="20"/>
  <c r="J18" i="21" s="1"/>
  <c r="C20" i="20"/>
  <c r="I18" i="21" s="1"/>
  <c r="R19" i="20"/>
  <c r="X17" i="21" s="1"/>
  <c r="Q19" i="20"/>
  <c r="P19" i="20"/>
  <c r="V17" i="21" s="1"/>
  <c r="O19" i="20"/>
  <c r="U17" i="21" s="1"/>
  <c r="N19" i="20"/>
  <c r="T17" i="21" s="1"/>
  <c r="M19" i="20"/>
  <c r="S17" i="21" s="1"/>
  <c r="L19" i="20"/>
  <c r="R17" i="21" s="1"/>
  <c r="K19" i="20"/>
  <c r="Q17" i="21" s="1"/>
  <c r="J19" i="20"/>
  <c r="P17" i="21" s="1"/>
  <c r="I19" i="20"/>
  <c r="O17" i="21" s="1"/>
  <c r="H19" i="20"/>
  <c r="N17" i="21" s="1"/>
  <c r="G19" i="20"/>
  <c r="M17" i="21" s="1"/>
  <c r="F19" i="20"/>
  <c r="L17" i="21" s="1"/>
  <c r="E19" i="20"/>
  <c r="D19" i="20"/>
  <c r="J17" i="21" s="1"/>
  <c r="C19" i="20"/>
  <c r="I17" i="21" s="1"/>
  <c r="R18" i="20"/>
  <c r="X16" i="21" s="1"/>
  <c r="Q18" i="20"/>
  <c r="W16" i="21" s="1"/>
  <c r="P18" i="20"/>
  <c r="V16" i="21" s="1"/>
  <c r="O18" i="20"/>
  <c r="U16" i="21" s="1"/>
  <c r="N18" i="20"/>
  <c r="T16" i="21" s="1"/>
  <c r="M18" i="20"/>
  <c r="S16" i="21" s="1"/>
  <c r="L18" i="20"/>
  <c r="R16" i="21" s="1"/>
  <c r="K18" i="20"/>
  <c r="Q16" i="21" s="1"/>
  <c r="J18" i="20"/>
  <c r="I18" i="20"/>
  <c r="O16" i="21" s="1"/>
  <c r="H18" i="20"/>
  <c r="N16" i="21" s="1"/>
  <c r="G18" i="20"/>
  <c r="M16" i="21" s="1"/>
  <c r="F18" i="20"/>
  <c r="L16" i="21" s="1"/>
  <c r="E18" i="20"/>
  <c r="K16" i="21" s="1"/>
  <c r="D18" i="20"/>
  <c r="J16" i="21" s="1"/>
  <c r="C18" i="20"/>
  <c r="I16" i="21" s="1"/>
  <c r="R17" i="20"/>
  <c r="X15" i="21" s="1"/>
  <c r="Q17" i="20"/>
  <c r="W15" i="21" s="1"/>
  <c r="P17" i="20"/>
  <c r="V15" i="21" s="1"/>
  <c r="O17" i="20"/>
  <c r="N17" i="20"/>
  <c r="T15" i="21" s="1"/>
  <c r="M17" i="20"/>
  <c r="S15" i="21" s="1"/>
  <c r="L17" i="20"/>
  <c r="R15" i="21" s="1"/>
  <c r="K17" i="20"/>
  <c r="Q15" i="21" s="1"/>
  <c r="J17" i="20"/>
  <c r="P15" i="21" s="1"/>
  <c r="I17" i="20"/>
  <c r="O15" i="21" s="1"/>
  <c r="H17" i="20"/>
  <c r="N15" i="21" s="1"/>
  <c r="G17" i="20"/>
  <c r="M15" i="21" s="1"/>
  <c r="F17" i="20"/>
  <c r="L15" i="21" s="1"/>
  <c r="E17" i="20"/>
  <c r="K15" i="21" s="1"/>
  <c r="D17" i="20"/>
  <c r="J15" i="21" s="1"/>
  <c r="C17" i="20"/>
  <c r="R16" i="20"/>
  <c r="X14" i="21" s="1"/>
  <c r="Q16" i="20"/>
  <c r="W14" i="21" s="1"/>
  <c r="P16" i="20"/>
  <c r="V14" i="21" s="1"/>
  <c r="O16" i="20"/>
  <c r="U14" i="21" s="1"/>
  <c r="N16" i="20"/>
  <c r="T14" i="21" s="1"/>
  <c r="M16" i="20"/>
  <c r="S14" i="21" s="1"/>
  <c r="L16" i="20"/>
  <c r="R14" i="21" s="1"/>
  <c r="K16" i="20"/>
  <c r="Q14" i="21" s="1"/>
  <c r="J16" i="20"/>
  <c r="P14" i="21" s="1"/>
  <c r="I16" i="20"/>
  <c r="O14" i="21" s="1"/>
  <c r="H16" i="20"/>
  <c r="G16" i="20"/>
  <c r="M14" i="21" s="1"/>
  <c r="F16" i="20"/>
  <c r="L14" i="21" s="1"/>
  <c r="E16" i="20"/>
  <c r="K14" i="21" s="1"/>
  <c r="D16" i="20"/>
  <c r="J14" i="21" s="1"/>
  <c r="C16" i="20"/>
  <c r="I14" i="21" s="1"/>
  <c r="R15" i="20"/>
  <c r="X13" i="21" s="1"/>
  <c r="Q15" i="20"/>
  <c r="W13" i="21" s="1"/>
  <c r="P15" i="20"/>
  <c r="V13" i="21" s="1"/>
  <c r="O15" i="20"/>
  <c r="U13" i="21" s="1"/>
  <c r="N15" i="20"/>
  <c r="T13" i="21" s="1"/>
  <c r="M15" i="20"/>
  <c r="L15" i="20"/>
  <c r="R13" i="21" s="1"/>
  <c r="K15" i="20"/>
  <c r="Q13" i="21" s="1"/>
  <c r="J15" i="20"/>
  <c r="P13" i="21" s="1"/>
  <c r="I15" i="20"/>
  <c r="O13" i="21" s="1"/>
  <c r="H15" i="20"/>
  <c r="N13" i="21" s="1"/>
  <c r="G15" i="20"/>
  <c r="M13" i="21" s="1"/>
  <c r="F15" i="20"/>
  <c r="L13" i="21" s="1"/>
  <c r="E15" i="20"/>
  <c r="K13" i="21" s="1"/>
  <c r="D15" i="20"/>
  <c r="J13" i="21" s="1"/>
  <c r="C15" i="20"/>
  <c r="I13" i="21" s="1"/>
  <c r="R14" i="20"/>
  <c r="Q14" i="20"/>
  <c r="W12" i="21" s="1"/>
  <c r="P14" i="20"/>
  <c r="V12" i="21" s="1"/>
  <c r="O14" i="20"/>
  <c r="U12" i="21" s="1"/>
  <c r="N14" i="20"/>
  <c r="T12" i="21" s="1"/>
  <c r="M14" i="20"/>
  <c r="S12" i="21" s="1"/>
  <c r="L14" i="20"/>
  <c r="R12" i="21" s="1"/>
  <c r="K14" i="20"/>
  <c r="Q12" i="21" s="1"/>
  <c r="J14" i="20"/>
  <c r="P12" i="21" s="1"/>
  <c r="I14" i="20"/>
  <c r="O12" i="21" s="1"/>
  <c r="H14" i="20"/>
  <c r="N12" i="21" s="1"/>
  <c r="G14" i="20"/>
  <c r="M12" i="21" s="1"/>
  <c r="F14" i="20"/>
  <c r="E14" i="20"/>
  <c r="K12" i="21" s="1"/>
  <c r="D14" i="20"/>
  <c r="J12" i="21" s="1"/>
  <c r="C14" i="20"/>
  <c r="I12" i="21" s="1"/>
  <c r="R13" i="20"/>
  <c r="X11" i="21" s="1"/>
  <c r="Q13" i="20"/>
  <c r="W11" i="21" s="1"/>
  <c r="P13" i="20"/>
  <c r="V11" i="21" s="1"/>
  <c r="O13" i="20"/>
  <c r="U11" i="21" s="1"/>
  <c r="N13" i="20"/>
  <c r="T11" i="21" s="1"/>
  <c r="M13" i="20"/>
  <c r="S11" i="21" s="1"/>
  <c r="L13" i="20"/>
  <c r="R11" i="21" s="1"/>
  <c r="K13" i="20"/>
  <c r="Q11" i="21" s="1"/>
  <c r="J13" i="20"/>
  <c r="P11" i="21" s="1"/>
  <c r="I13" i="20"/>
  <c r="O11" i="21" s="1"/>
  <c r="H13" i="20"/>
  <c r="N11" i="21" s="1"/>
  <c r="G13" i="20"/>
  <c r="M11" i="21" s="1"/>
  <c r="F13" i="20"/>
  <c r="L11" i="21" s="1"/>
  <c r="E13" i="20"/>
  <c r="K11" i="21" s="1"/>
  <c r="D13" i="20"/>
  <c r="J11" i="21" s="1"/>
  <c r="C13" i="20"/>
  <c r="I11" i="21" s="1"/>
  <c r="R12" i="20"/>
  <c r="X10" i="21" s="1"/>
  <c r="Q12" i="20"/>
  <c r="W10" i="21" s="1"/>
  <c r="P12" i="20"/>
  <c r="O12" i="20"/>
  <c r="U10" i="21" s="1"/>
  <c r="N12" i="20"/>
  <c r="T10" i="21" s="1"/>
  <c r="M12" i="20"/>
  <c r="S10" i="21" s="1"/>
  <c r="L12" i="20"/>
  <c r="R10" i="21" s="1"/>
  <c r="K12" i="20"/>
  <c r="Q10" i="21" s="1"/>
  <c r="J12" i="20"/>
  <c r="P10" i="21" s="1"/>
  <c r="I12" i="20"/>
  <c r="O10" i="21" s="1"/>
  <c r="H12" i="20"/>
  <c r="N10" i="21" s="1"/>
  <c r="G12" i="20"/>
  <c r="M10" i="21" s="1"/>
  <c r="F12" i="20"/>
  <c r="L10" i="21" s="1"/>
  <c r="E12" i="20"/>
  <c r="K10" i="21" s="1"/>
  <c r="D12" i="20"/>
  <c r="C12" i="20"/>
  <c r="I10" i="21" s="1"/>
  <c r="R11" i="20"/>
  <c r="X9" i="21" s="1"/>
  <c r="Q11" i="20"/>
  <c r="W9" i="21" s="1"/>
  <c r="P11" i="20"/>
  <c r="V9" i="21" s="1"/>
  <c r="O11" i="20"/>
  <c r="U9" i="21" s="1"/>
  <c r="N11" i="20"/>
  <c r="T9" i="21" s="1"/>
  <c r="M11" i="20"/>
  <c r="S9" i="21" s="1"/>
  <c r="L11" i="20"/>
  <c r="R9" i="21" s="1"/>
  <c r="K11" i="20"/>
  <c r="Q9" i="21" s="1"/>
  <c r="J11" i="20"/>
  <c r="P9" i="21" s="1"/>
  <c r="I11" i="20"/>
  <c r="H11" i="20"/>
  <c r="N9" i="21" s="1"/>
  <c r="G11" i="20"/>
  <c r="M9" i="21" s="1"/>
  <c r="F11" i="20"/>
  <c r="L9" i="21" s="1"/>
  <c r="E11" i="20"/>
  <c r="K9" i="21" s="1"/>
  <c r="D11" i="20"/>
  <c r="J9" i="21" s="1"/>
  <c r="C11" i="20"/>
  <c r="I9" i="21" s="1"/>
  <c r="R10" i="20"/>
  <c r="X8" i="21" s="1"/>
  <c r="Q10" i="20"/>
  <c r="W8" i="21" s="1"/>
  <c r="P10" i="20"/>
  <c r="V8" i="21" s="1"/>
  <c r="O10" i="20"/>
  <c r="U8" i="21" s="1"/>
  <c r="N10" i="20"/>
  <c r="M10" i="20"/>
  <c r="S8" i="21" s="1"/>
  <c r="L10" i="20"/>
  <c r="R8" i="21" s="1"/>
  <c r="K10" i="20"/>
  <c r="Q8" i="21" s="1"/>
  <c r="J10" i="20"/>
  <c r="P8" i="21" s="1"/>
  <c r="I10" i="20"/>
  <c r="O8" i="21" s="1"/>
  <c r="H10" i="20"/>
  <c r="N8" i="21" s="1"/>
  <c r="G10" i="20"/>
  <c r="M8" i="21" s="1"/>
  <c r="F10" i="20"/>
  <c r="L8" i="21" s="1"/>
  <c r="E10" i="20"/>
  <c r="K8" i="21" s="1"/>
  <c r="D10" i="20"/>
  <c r="J8" i="21" s="1"/>
  <c r="C10" i="20"/>
  <c r="I8" i="21" s="1"/>
  <c r="Z43" i="19"/>
  <c r="N43" i="19"/>
  <c r="V42" i="19"/>
  <c r="J42" i="19"/>
  <c r="AD41" i="19"/>
  <c r="R41" i="19"/>
  <c r="F41" i="19"/>
  <c r="Z40" i="19"/>
  <c r="N40" i="19"/>
  <c r="V39" i="19"/>
  <c r="J39" i="19"/>
  <c r="AD38" i="19"/>
  <c r="R38" i="19"/>
  <c r="F38" i="19"/>
  <c r="Z37" i="19"/>
  <c r="Z44" i="19" s="1"/>
  <c r="E17" i="24" s="1"/>
  <c r="N37" i="19"/>
  <c r="AH32" i="19"/>
  <c r="AG32" i="19"/>
  <c r="AD32" i="19"/>
  <c r="AC32" i="19"/>
  <c r="AA32" i="19"/>
  <c r="Z32" i="19"/>
  <c r="Y32" i="19"/>
  <c r="X32" i="19"/>
  <c r="W32" i="19"/>
  <c r="V32" i="19"/>
  <c r="U32" i="19"/>
  <c r="T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AH31" i="19"/>
  <c r="AG31" i="19"/>
  <c r="AF31" i="19"/>
  <c r="AF43" i="19" s="1"/>
  <c r="AE31" i="19"/>
  <c r="AE43" i="19" s="1"/>
  <c r="AD31" i="19"/>
  <c r="AD43" i="19" s="1"/>
  <c r="AC31" i="19"/>
  <c r="AC43" i="19" s="1"/>
  <c r="AB31" i="19"/>
  <c r="AB43" i="19" s="1"/>
  <c r="AA31" i="19"/>
  <c r="AA43" i="19" s="1"/>
  <c r="Z31" i="19"/>
  <c r="Y31" i="19"/>
  <c r="Y43" i="19" s="1"/>
  <c r="X31" i="19"/>
  <c r="X43" i="19" s="1"/>
  <c r="W31" i="19"/>
  <c r="W43" i="19" s="1"/>
  <c r="V31" i="19"/>
  <c r="V43" i="19" s="1"/>
  <c r="U31" i="19"/>
  <c r="U43" i="19" s="1"/>
  <c r="T31" i="19"/>
  <c r="T43" i="19" s="1"/>
  <c r="S31" i="19"/>
  <c r="S43" i="19" s="1"/>
  <c r="R31" i="19"/>
  <c r="R43" i="19" s="1"/>
  <c r="Q31" i="19"/>
  <c r="Q43" i="19" s="1"/>
  <c r="P31" i="19"/>
  <c r="P43" i="19" s="1"/>
  <c r="O31" i="19"/>
  <c r="O43" i="19" s="1"/>
  <c r="N31" i="19"/>
  <c r="M31" i="19"/>
  <c r="M43" i="19" s="1"/>
  <c r="L31" i="19"/>
  <c r="L43" i="19" s="1"/>
  <c r="K31" i="19"/>
  <c r="K43" i="19" s="1"/>
  <c r="J31" i="19"/>
  <c r="J43" i="19" s="1"/>
  <c r="I31" i="19"/>
  <c r="I43" i="19" s="1"/>
  <c r="H31" i="19"/>
  <c r="H43" i="19" s="1"/>
  <c r="G31" i="19"/>
  <c r="G43" i="19" s="1"/>
  <c r="F31" i="19"/>
  <c r="F43" i="19" s="1"/>
  <c r="E31" i="19"/>
  <c r="E43" i="19" s="1"/>
  <c r="D31" i="19"/>
  <c r="D43" i="19" s="1"/>
  <c r="C31" i="19"/>
  <c r="C43" i="19" s="1"/>
  <c r="AH30" i="19"/>
  <c r="AG30" i="19"/>
  <c r="AF30" i="19"/>
  <c r="AF42" i="19" s="1"/>
  <c r="AE30" i="19"/>
  <c r="AE42" i="19" s="1"/>
  <c r="AD30" i="19"/>
  <c r="AD42" i="19" s="1"/>
  <c r="AC30" i="19"/>
  <c r="AC42" i="19" s="1"/>
  <c r="AB30" i="19"/>
  <c r="AB42" i="19" s="1"/>
  <c r="AA30" i="19"/>
  <c r="AA42" i="19" s="1"/>
  <c r="Z30" i="19"/>
  <c r="Z42" i="19" s="1"/>
  <c r="Y30" i="19"/>
  <c r="Y42" i="19" s="1"/>
  <c r="X30" i="19"/>
  <c r="X42" i="19" s="1"/>
  <c r="W30" i="19"/>
  <c r="W42" i="19" s="1"/>
  <c r="V30" i="19"/>
  <c r="U30" i="19"/>
  <c r="U42" i="19" s="1"/>
  <c r="T30" i="19"/>
  <c r="T42" i="19" s="1"/>
  <c r="S30" i="19"/>
  <c r="S42" i="19" s="1"/>
  <c r="R30" i="19"/>
  <c r="R42" i="19" s="1"/>
  <c r="Q30" i="19"/>
  <c r="Q42" i="19" s="1"/>
  <c r="P30" i="19"/>
  <c r="P42" i="19" s="1"/>
  <c r="O30" i="19"/>
  <c r="O42" i="19" s="1"/>
  <c r="N30" i="19"/>
  <c r="N42" i="19" s="1"/>
  <c r="M30" i="19"/>
  <c r="M42" i="19" s="1"/>
  <c r="L30" i="19"/>
  <c r="L42" i="19" s="1"/>
  <c r="K30" i="19"/>
  <c r="K42" i="19" s="1"/>
  <c r="J30" i="19"/>
  <c r="I30" i="19"/>
  <c r="I42" i="19" s="1"/>
  <c r="H30" i="19"/>
  <c r="H42" i="19" s="1"/>
  <c r="G30" i="19"/>
  <c r="G42" i="19" s="1"/>
  <c r="F30" i="19"/>
  <c r="F42" i="19" s="1"/>
  <c r="E30" i="19"/>
  <c r="E42" i="19" s="1"/>
  <c r="D30" i="19"/>
  <c r="D42" i="19" s="1"/>
  <c r="C30" i="19"/>
  <c r="C42" i="19" s="1"/>
  <c r="AH29" i="19"/>
  <c r="AG29" i="19"/>
  <c r="AF29" i="19"/>
  <c r="AF41" i="19" s="1"/>
  <c r="AE29" i="19"/>
  <c r="AE41" i="19" s="1"/>
  <c r="AD29" i="19"/>
  <c r="AC29" i="19"/>
  <c r="AC41" i="19" s="1"/>
  <c r="AB29" i="19"/>
  <c r="AB41" i="19" s="1"/>
  <c r="AA29" i="19"/>
  <c r="AA41" i="19" s="1"/>
  <c r="Z29" i="19"/>
  <c r="Z41" i="19" s="1"/>
  <c r="Y29" i="19"/>
  <c r="Y41" i="19" s="1"/>
  <c r="X29" i="19"/>
  <c r="X41" i="19" s="1"/>
  <c r="W29" i="19"/>
  <c r="W41" i="19" s="1"/>
  <c r="V29" i="19"/>
  <c r="V41" i="19" s="1"/>
  <c r="U29" i="19"/>
  <c r="U41" i="19" s="1"/>
  <c r="T29" i="19"/>
  <c r="T41" i="19" s="1"/>
  <c r="S29" i="19"/>
  <c r="S41" i="19" s="1"/>
  <c r="R29" i="19"/>
  <c r="Q29" i="19"/>
  <c r="Q41" i="19" s="1"/>
  <c r="P29" i="19"/>
  <c r="P41" i="19" s="1"/>
  <c r="O29" i="19"/>
  <c r="O41" i="19" s="1"/>
  <c r="N29" i="19"/>
  <c r="N41" i="19" s="1"/>
  <c r="M29" i="19"/>
  <c r="M41" i="19" s="1"/>
  <c r="L29" i="19"/>
  <c r="L41" i="19" s="1"/>
  <c r="K29" i="19"/>
  <c r="K41" i="19" s="1"/>
  <c r="J29" i="19"/>
  <c r="J41" i="19" s="1"/>
  <c r="I29" i="19"/>
  <c r="I41" i="19" s="1"/>
  <c r="H29" i="19"/>
  <c r="H41" i="19" s="1"/>
  <c r="G29" i="19"/>
  <c r="G41" i="19" s="1"/>
  <c r="F29" i="19"/>
  <c r="E29" i="19"/>
  <c r="E41" i="19" s="1"/>
  <c r="D29" i="19"/>
  <c r="D41" i="19" s="1"/>
  <c r="C29" i="19"/>
  <c r="C41" i="19" s="1"/>
  <c r="AH28" i="19"/>
  <c r="AG28" i="19"/>
  <c r="AF28" i="19"/>
  <c r="AF40" i="19" s="1"/>
  <c r="AE28" i="19"/>
  <c r="AE40" i="19" s="1"/>
  <c r="AD28" i="19"/>
  <c r="AD40" i="19" s="1"/>
  <c r="AC28" i="19"/>
  <c r="AC40" i="19" s="1"/>
  <c r="AB28" i="19"/>
  <c r="AB40" i="19" s="1"/>
  <c r="AA28" i="19"/>
  <c r="AA40" i="19" s="1"/>
  <c r="Z28" i="19"/>
  <c r="Y28" i="19"/>
  <c r="Y40" i="19" s="1"/>
  <c r="X28" i="19"/>
  <c r="X40" i="19" s="1"/>
  <c r="W28" i="19"/>
  <c r="W40" i="19" s="1"/>
  <c r="V28" i="19"/>
  <c r="V40" i="19" s="1"/>
  <c r="U28" i="19"/>
  <c r="U40" i="19" s="1"/>
  <c r="T28" i="19"/>
  <c r="T40" i="19" s="1"/>
  <c r="S28" i="19"/>
  <c r="S40" i="19" s="1"/>
  <c r="R28" i="19"/>
  <c r="R40" i="19" s="1"/>
  <c r="Q28" i="19"/>
  <c r="Q40" i="19" s="1"/>
  <c r="P28" i="19"/>
  <c r="P40" i="19" s="1"/>
  <c r="O28" i="19"/>
  <c r="O40" i="19" s="1"/>
  <c r="N28" i="19"/>
  <c r="M28" i="19"/>
  <c r="M40" i="19" s="1"/>
  <c r="L28" i="19"/>
  <c r="L40" i="19" s="1"/>
  <c r="K28" i="19"/>
  <c r="K40" i="19" s="1"/>
  <c r="J28" i="19"/>
  <c r="J40" i="19" s="1"/>
  <c r="I28" i="19"/>
  <c r="I40" i="19" s="1"/>
  <c r="H28" i="19"/>
  <c r="H40" i="19" s="1"/>
  <c r="G28" i="19"/>
  <c r="G40" i="19" s="1"/>
  <c r="F28" i="19"/>
  <c r="F40" i="19" s="1"/>
  <c r="E28" i="19"/>
  <c r="E40" i="19" s="1"/>
  <c r="D28" i="19"/>
  <c r="D40" i="19" s="1"/>
  <c r="C28" i="19"/>
  <c r="C40" i="19" s="1"/>
  <c r="AH27" i="19"/>
  <c r="AG27" i="19"/>
  <c r="AF27" i="19"/>
  <c r="AF39" i="19" s="1"/>
  <c r="AE27" i="19"/>
  <c r="AE39" i="19" s="1"/>
  <c r="AD27" i="19"/>
  <c r="AD39" i="19" s="1"/>
  <c r="AC27" i="19"/>
  <c r="AC39" i="19" s="1"/>
  <c r="AB27" i="19"/>
  <c r="AB39" i="19" s="1"/>
  <c r="AA27" i="19"/>
  <c r="AA39" i="19" s="1"/>
  <c r="Z27" i="19"/>
  <c r="Z39" i="19" s="1"/>
  <c r="Y27" i="19"/>
  <c r="Y39" i="19" s="1"/>
  <c r="X27" i="19"/>
  <c r="X39" i="19" s="1"/>
  <c r="W27" i="19"/>
  <c r="W39" i="19" s="1"/>
  <c r="V27" i="19"/>
  <c r="U27" i="19"/>
  <c r="U39" i="19" s="1"/>
  <c r="T27" i="19"/>
  <c r="T39" i="19" s="1"/>
  <c r="S27" i="19"/>
  <c r="S39" i="19" s="1"/>
  <c r="R27" i="19"/>
  <c r="R39" i="19" s="1"/>
  <c r="Q27" i="19"/>
  <c r="Q39" i="19" s="1"/>
  <c r="P27" i="19"/>
  <c r="P39" i="19" s="1"/>
  <c r="O27" i="19"/>
  <c r="O39" i="19" s="1"/>
  <c r="N27" i="19"/>
  <c r="N39" i="19" s="1"/>
  <c r="M27" i="19"/>
  <c r="M39" i="19" s="1"/>
  <c r="L27" i="19"/>
  <c r="L39" i="19" s="1"/>
  <c r="K27" i="19"/>
  <c r="K39" i="19" s="1"/>
  <c r="J27" i="19"/>
  <c r="I27" i="19"/>
  <c r="I39" i="19" s="1"/>
  <c r="H27" i="19"/>
  <c r="H39" i="19" s="1"/>
  <c r="G27" i="19"/>
  <c r="G39" i="19" s="1"/>
  <c r="F27" i="19"/>
  <c r="F39" i="19" s="1"/>
  <c r="E27" i="19"/>
  <c r="E39" i="19" s="1"/>
  <c r="D27" i="19"/>
  <c r="D39" i="19" s="1"/>
  <c r="C27" i="19"/>
  <c r="C39" i="19" s="1"/>
  <c r="AH26" i="19"/>
  <c r="AG26" i="19"/>
  <c r="AF26" i="19"/>
  <c r="AF38" i="19" s="1"/>
  <c r="AE26" i="19"/>
  <c r="AE38" i="19" s="1"/>
  <c r="AD26" i="19"/>
  <c r="AC26" i="19"/>
  <c r="AC38" i="19" s="1"/>
  <c r="AB26" i="19"/>
  <c r="AB38" i="19" s="1"/>
  <c r="AA26" i="19"/>
  <c r="AA38" i="19" s="1"/>
  <c r="Z26" i="19"/>
  <c r="Z38" i="19" s="1"/>
  <c r="Y26" i="19"/>
  <c r="Y38" i="19" s="1"/>
  <c r="X26" i="19"/>
  <c r="X38" i="19" s="1"/>
  <c r="W26" i="19"/>
  <c r="W38" i="19" s="1"/>
  <c r="V26" i="19"/>
  <c r="V38" i="19" s="1"/>
  <c r="U26" i="19"/>
  <c r="U38" i="19" s="1"/>
  <c r="T26" i="19"/>
  <c r="T38" i="19" s="1"/>
  <c r="S26" i="19"/>
  <c r="S38" i="19" s="1"/>
  <c r="R26" i="19"/>
  <c r="Q26" i="19"/>
  <c r="Q38" i="19" s="1"/>
  <c r="P26" i="19"/>
  <c r="P38" i="19" s="1"/>
  <c r="O26" i="19"/>
  <c r="O38" i="19" s="1"/>
  <c r="N26" i="19"/>
  <c r="N38" i="19" s="1"/>
  <c r="M26" i="19"/>
  <c r="M38" i="19" s="1"/>
  <c r="L26" i="19"/>
  <c r="L38" i="19" s="1"/>
  <c r="K26" i="19"/>
  <c r="K38" i="19" s="1"/>
  <c r="J26" i="19"/>
  <c r="J38" i="19" s="1"/>
  <c r="I26" i="19"/>
  <c r="I38" i="19" s="1"/>
  <c r="H26" i="19"/>
  <c r="H38" i="19" s="1"/>
  <c r="G26" i="19"/>
  <c r="G38" i="19" s="1"/>
  <c r="F26" i="19"/>
  <c r="E26" i="19"/>
  <c r="E38" i="19" s="1"/>
  <c r="D26" i="19"/>
  <c r="D38" i="19" s="1"/>
  <c r="C26" i="19"/>
  <c r="C38" i="19" s="1"/>
  <c r="AH25" i="19"/>
  <c r="AG25" i="19"/>
  <c r="AF2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AH24" i="19"/>
  <c r="AF24" i="19"/>
  <c r="AF37" i="19" s="1"/>
  <c r="AE24" i="19"/>
  <c r="AE37" i="19" s="1"/>
  <c r="AE44" i="19" s="1"/>
  <c r="AD24" i="19"/>
  <c r="AD37" i="19" s="1"/>
  <c r="AD44" i="19" s="1"/>
  <c r="G17" i="24" s="1"/>
  <c r="AC24" i="19"/>
  <c r="AC37" i="19" s="1"/>
  <c r="AC44" i="19" s="1"/>
  <c r="W75" i="19" s="1"/>
  <c r="AB24" i="19"/>
  <c r="AB37" i="19" s="1"/>
  <c r="AA24" i="19"/>
  <c r="AA37" i="19" s="1"/>
  <c r="Z24" i="19"/>
  <c r="Y24" i="19"/>
  <c r="Y37" i="19" s="1"/>
  <c r="X24" i="19"/>
  <c r="X37" i="19" s="1"/>
  <c r="W24" i="19"/>
  <c r="W37" i="19" s="1"/>
  <c r="V24" i="19"/>
  <c r="V37" i="19" s="1"/>
  <c r="U24" i="19"/>
  <c r="U37" i="19" s="1"/>
  <c r="T24" i="19"/>
  <c r="T37" i="19" s="1"/>
  <c r="T44" i="19" s="1"/>
  <c r="G17" i="23" s="1"/>
  <c r="S24" i="19"/>
  <c r="S37" i="19" s="1"/>
  <c r="S44" i="19" s="1"/>
  <c r="R24" i="19"/>
  <c r="R37" i="19" s="1"/>
  <c r="R44" i="19" s="1"/>
  <c r="F17" i="23" s="1"/>
  <c r="Q24" i="19"/>
  <c r="Q37" i="19" s="1"/>
  <c r="Q44" i="19" s="1"/>
  <c r="P24" i="19"/>
  <c r="P37" i="19" s="1"/>
  <c r="O24" i="19"/>
  <c r="O37" i="19" s="1"/>
  <c r="N24" i="19"/>
  <c r="M24" i="19"/>
  <c r="M37" i="19" s="1"/>
  <c r="L24" i="19"/>
  <c r="L37" i="19" s="1"/>
  <c r="K24" i="19"/>
  <c r="K37" i="19" s="1"/>
  <c r="J24" i="19"/>
  <c r="J37" i="19" s="1"/>
  <c r="I24" i="19"/>
  <c r="I37" i="19" s="1"/>
  <c r="H24" i="19"/>
  <c r="H37" i="19" s="1"/>
  <c r="H44" i="19" s="1"/>
  <c r="F17" i="22" s="1"/>
  <c r="G24" i="19"/>
  <c r="G37" i="19" s="1"/>
  <c r="G44" i="19" s="1"/>
  <c r="F24" i="19"/>
  <c r="F37" i="19" s="1"/>
  <c r="F44" i="19" s="1"/>
  <c r="E17" i="22" s="1"/>
  <c r="E24" i="19"/>
  <c r="E37" i="19" s="1"/>
  <c r="E44" i="19" s="1"/>
  <c r="D24" i="19"/>
  <c r="D37" i="19" s="1"/>
  <c r="C24" i="19"/>
  <c r="C37" i="19" s="1"/>
  <c r="J52" i="25" l="1"/>
  <c r="AH44" i="19"/>
  <c r="I17" i="24" s="1"/>
  <c r="AG44" i="19"/>
  <c r="K44" i="19"/>
  <c r="L44" i="19"/>
  <c r="H17" i="22" s="1"/>
  <c r="X44" i="19"/>
  <c r="N44" i="19"/>
  <c r="J7" i="21"/>
  <c r="E23" i="22" s="1"/>
  <c r="J2" i="21"/>
  <c r="E12" i="22" s="1"/>
  <c r="E38" i="22" s="1"/>
  <c r="V7" i="21"/>
  <c r="G23" i="24" s="1"/>
  <c r="V2" i="21"/>
  <c r="G12" i="24" s="1"/>
  <c r="D35" i="24" s="1"/>
  <c r="T7" i="21"/>
  <c r="E23" i="24" s="1"/>
  <c r="I7" i="21"/>
  <c r="D23" i="22" s="1"/>
  <c r="I2" i="21"/>
  <c r="D12" i="22" s="1"/>
  <c r="Y44" i="19"/>
  <c r="W73" i="19" s="1"/>
  <c r="K7" i="21"/>
  <c r="F23" i="22" s="1"/>
  <c r="K2" i="21"/>
  <c r="F12" i="22" s="1"/>
  <c r="E37" i="22" s="1"/>
  <c r="L7" i="21"/>
  <c r="G23" i="22" s="1"/>
  <c r="L2" i="21"/>
  <c r="G12" i="22" s="1"/>
  <c r="X7" i="21"/>
  <c r="I23" i="24" s="1"/>
  <c r="X2" i="21"/>
  <c r="I12" i="24" s="1"/>
  <c r="W44" i="19"/>
  <c r="M44" i="19"/>
  <c r="W7" i="21"/>
  <c r="H23" i="24" s="1"/>
  <c r="W2" i="21"/>
  <c r="H12" i="24" s="1"/>
  <c r="E36" i="24" s="1"/>
  <c r="C44" i="19"/>
  <c r="O44" i="19"/>
  <c r="AA44" i="19"/>
  <c r="M7" i="21"/>
  <c r="H23" i="22" s="1"/>
  <c r="W76" i="19"/>
  <c r="U7" i="21"/>
  <c r="F23" i="24" s="1"/>
  <c r="U2" i="21"/>
  <c r="F12" i="24" s="1"/>
  <c r="D44" i="19"/>
  <c r="D17" i="22" s="1"/>
  <c r="P44" i="19"/>
  <c r="E17" i="23" s="1"/>
  <c r="AB44" i="19"/>
  <c r="F17" i="24" s="1"/>
  <c r="N2" i="21"/>
  <c r="N7" i="21"/>
  <c r="O7" i="21"/>
  <c r="E23" i="23" s="1"/>
  <c r="P7" i="21"/>
  <c r="F23" i="23" s="1"/>
  <c r="AF44" i="19"/>
  <c r="H17" i="24" s="1"/>
  <c r="R7" i="21"/>
  <c r="H23" i="23" s="1"/>
  <c r="R2" i="21"/>
  <c r="H12" i="23" s="1"/>
  <c r="E36" i="23" s="1"/>
  <c r="I44" i="19"/>
  <c r="S7" i="21"/>
  <c r="S2" i="21"/>
  <c r="Q7" i="21"/>
  <c r="G23" i="23" s="1"/>
  <c r="Q2" i="21"/>
  <c r="G12" i="23" s="1"/>
  <c r="D35" i="23" s="1"/>
  <c r="U44" i="19"/>
  <c r="J44" i="19"/>
  <c r="G17" i="22" s="1"/>
  <c r="V44" i="19"/>
  <c r="H17" i="23" s="1"/>
  <c r="T2" i="21"/>
  <c r="E12" i="24" s="1"/>
  <c r="E38" i="24" s="1"/>
  <c r="I24" i="22"/>
  <c r="I26" i="22"/>
  <c r="D25" i="23"/>
  <c r="D27" i="23"/>
  <c r="D25" i="24"/>
  <c r="D27" i="24"/>
  <c r="E34" i="24" l="1"/>
  <c r="E37" i="24"/>
  <c r="D36" i="24"/>
  <c r="I12" i="22"/>
  <c r="D12" i="23"/>
  <c r="P2" i="21"/>
  <c r="F12" i="23" s="1"/>
  <c r="D37" i="24"/>
  <c r="D38" i="22"/>
  <c r="I12" i="23"/>
  <c r="E35" i="23" s="1"/>
  <c r="D12" i="24"/>
  <c r="I23" i="23"/>
  <c r="D23" i="24"/>
  <c r="W72" i="19"/>
  <c r="D37" i="22"/>
  <c r="D34" i="23"/>
  <c r="M2" i="21"/>
  <c r="H12" i="22" s="1"/>
  <c r="D34" i="22" s="1"/>
  <c r="I17" i="22"/>
  <c r="D17" i="23"/>
  <c r="E35" i="24"/>
  <c r="D34" i="24"/>
  <c r="W74" i="19"/>
  <c r="I17" i="23"/>
  <c r="D17" i="24"/>
  <c r="D38" i="24" s="1"/>
  <c r="W71" i="19"/>
  <c r="D36" i="22"/>
  <c r="O2" i="21"/>
  <c r="E12" i="23" s="1"/>
  <c r="E38" i="23" s="1"/>
  <c r="I23" i="22"/>
  <c r="D23" i="23"/>
  <c r="F35" i="24" l="1"/>
  <c r="G34" i="25" s="1"/>
  <c r="F34" i="24"/>
  <c r="G33" i="25" s="1"/>
  <c r="G52" i="25" s="1"/>
  <c r="D38" i="23"/>
  <c r="E34" i="22"/>
  <c r="F34" i="22" s="1"/>
  <c r="D37" i="23"/>
  <c r="D36" i="23"/>
  <c r="E37" i="23"/>
  <c r="D35" i="22"/>
  <c r="E36" i="22"/>
  <c r="E34" i="23"/>
  <c r="F34" i="23"/>
  <c r="E35" i="22"/>
  <c r="F35" i="23" l="1"/>
  <c r="F35" i="22"/>
  <c r="J10" i="7" l="1"/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48" i="5"/>
  <c r="C47" i="5"/>
  <c r="C46" i="5"/>
  <c r="C45" i="5"/>
  <c r="C44" i="5"/>
  <c r="C43" i="5"/>
  <c r="C42" i="5"/>
  <c r="C41" i="5"/>
  <c r="C40" i="5"/>
  <c r="C39" i="5"/>
  <c r="C38" i="5"/>
  <c r="C37" i="5"/>
  <c r="C35" i="5"/>
  <c r="C36" i="5"/>
  <c r="C34" i="5"/>
  <c r="C33" i="5"/>
  <c r="C32" i="5"/>
  <c r="C31" i="5"/>
  <c r="I22" i="2"/>
  <c r="I23" i="2"/>
  <c r="I24" i="2"/>
  <c r="I25" i="2"/>
  <c r="I26" i="2"/>
  <c r="I27" i="2"/>
  <c r="I28" i="2"/>
  <c r="I29" i="2"/>
  <c r="I30" i="2"/>
  <c r="I21" i="2"/>
  <c r="H22" i="2"/>
  <c r="H23" i="2"/>
  <c r="H24" i="2"/>
  <c r="H25" i="2"/>
  <c r="H26" i="2"/>
  <c r="H27" i="2"/>
  <c r="H28" i="2"/>
  <c r="H29" i="2"/>
  <c r="H30" i="2"/>
  <c r="H21" i="2"/>
  <c r="G22" i="2"/>
  <c r="G23" i="2"/>
  <c r="G24" i="2"/>
  <c r="G25" i="2"/>
  <c r="G26" i="2"/>
  <c r="G27" i="2"/>
  <c r="G28" i="2"/>
  <c r="G29" i="2"/>
  <c r="G30" i="2"/>
  <c r="G21" i="2"/>
  <c r="F22" i="2"/>
  <c r="F23" i="2"/>
  <c r="F24" i="2"/>
  <c r="F25" i="2"/>
  <c r="F26" i="2"/>
  <c r="F27" i="2"/>
  <c r="F28" i="2"/>
  <c r="F29" i="2"/>
  <c r="F30" i="2"/>
  <c r="F21" i="2"/>
  <c r="E22" i="2"/>
  <c r="E23" i="2"/>
  <c r="E24" i="2"/>
  <c r="E25" i="2"/>
  <c r="E26" i="2"/>
  <c r="E27" i="2"/>
  <c r="E28" i="2"/>
  <c r="E29" i="2"/>
  <c r="E30" i="2"/>
  <c r="E21" i="2"/>
  <c r="D22" i="2"/>
  <c r="D23" i="2"/>
  <c r="D24" i="2"/>
  <c r="D25" i="2"/>
  <c r="D26" i="2"/>
  <c r="D27" i="2"/>
  <c r="D28" i="2"/>
  <c r="D29" i="2"/>
  <c r="D30" i="2"/>
  <c r="D21" i="2"/>
  <c r="C22" i="2"/>
  <c r="C23" i="2"/>
  <c r="C24" i="2"/>
  <c r="C25" i="2"/>
  <c r="C26" i="2"/>
  <c r="C27" i="2"/>
  <c r="C28" i="2"/>
  <c r="C29" i="2"/>
  <c r="C30" i="2"/>
  <c r="C21" i="2"/>
  <c r="C6" i="2"/>
  <c r="K29" i="2" l="1"/>
  <c r="M29" i="2" s="1"/>
  <c r="K21" i="2"/>
  <c r="M21" i="2" s="1"/>
  <c r="J23" i="2"/>
  <c r="L23" i="2" s="1"/>
  <c r="K24" i="2"/>
  <c r="M24" i="2" s="1"/>
  <c r="J28" i="2"/>
  <c r="L28" i="2" s="1"/>
  <c r="K27" i="2"/>
  <c r="M27" i="2" s="1"/>
  <c r="K28" i="2"/>
  <c r="M28" i="2" s="1"/>
  <c r="J26" i="2"/>
  <c r="L26" i="2" s="1"/>
  <c r="J25" i="2"/>
  <c r="L25" i="2" s="1"/>
  <c r="K23" i="2"/>
  <c r="M23" i="2" s="1"/>
  <c r="N23" i="2" s="1"/>
  <c r="K26" i="2"/>
  <c r="M26" i="2" s="1"/>
  <c r="K25" i="2"/>
  <c r="M25" i="2" s="1"/>
  <c r="J24" i="2"/>
  <c r="L24" i="2" s="1"/>
  <c r="K22" i="2"/>
  <c r="M22" i="2" s="1"/>
  <c r="K30" i="2"/>
  <c r="M30" i="2" s="1"/>
  <c r="J29" i="2"/>
  <c r="L29" i="2" s="1"/>
  <c r="J22" i="2"/>
  <c r="L22" i="2" s="1"/>
  <c r="J30" i="2"/>
  <c r="L30" i="2" s="1"/>
  <c r="N30" i="2" s="1"/>
  <c r="N29" i="2"/>
  <c r="J27" i="2"/>
  <c r="L27" i="2" s="1"/>
  <c r="J21" i="2"/>
  <c r="L21" i="2" s="1"/>
  <c r="N21" i="2" s="1"/>
  <c r="N28" i="2" l="1"/>
  <c r="N24" i="2"/>
  <c r="N25" i="2"/>
  <c r="N27" i="2"/>
  <c r="N26" i="2"/>
  <c r="N22" i="2"/>
  <c r="N31" i="2"/>
  <c r="O23" i="2" l="1"/>
  <c r="Q23" i="2" s="1"/>
  <c r="O30" i="2"/>
  <c r="Q30" i="2" s="1"/>
  <c r="O26" i="2"/>
  <c r="Q26" i="2" s="1"/>
  <c r="O24" i="2"/>
  <c r="Q24" i="2" s="1"/>
  <c r="O21" i="2"/>
  <c r="Q21" i="2" s="1"/>
  <c r="O28" i="2"/>
  <c r="Q28" i="2" s="1"/>
  <c r="O22" i="2"/>
  <c r="Q22" i="2" s="1"/>
  <c r="O29" i="2"/>
  <c r="Q29" i="2" s="1"/>
  <c r="O27" i="2"/>
  <c r="Q27" i="2" s="1"/>
  <c r="O25" i="2"/>
  <c r="Q25" i="2" s="1"/>
  <c r="D3" i="1"/>
  <c r="D5" i="4" s="1"/>
  <c r="C20" i="6"/>
  <c r="M48" i="5"/>
  <c r="C24" i="6" s="1"/>
  <c r="M47" i="5"/>
  <c r="C23" i="6" s="1"/>
  <c r="M46" i="5"/>
  <c r="C22" i="6" s="1"/>
  <c r="M45" i="5"/>
  <c r="C21" i="6" s="1"/>
  <c r="M44" i="5"/>
  <c r="M43" i="5"/>
  <c r="C19" i="6" s="1"/>
  <c r="M42" i="5"/>
  <c r="C18" i="6" s="1"/>
  <c r="M41" i="5"/>
  <c r="C17" i="6" s="1"/>
  <c r="M40" i="5"/>
  <c r="C16" i="6" s="1"/>
  <c r="M39" i="5"/>
  <c r="C15" i="6" s="1"/>
  <c r="M38" i="5"/>
  <c r="C14" i="6" s="1"/>
  <c r="M37" i="5"/>
  <c r="C13" i="6" s="1"/>
  <c r="M36" i="5"/>
  <c r="C12" i="6" s="1"/>
  <c r="M35" i="5"/>
  <c r="C11" i="6" s="1"/>
  <c r="M34" i="5"/>
  <c r="C10" i="6" s="1"/>
  <c r="M33" i="5"/>
  <c r="C9" i="6" s="1"/>
  <c r="M32" i="5"/>
  <c r="C8" i="6" s="1"/>
  <c r="M31" i="5"/>
  <c r="C7" i="6" s="1"/>
  <c r="C25" i="6" l="1"/>
  <c r="M49" i="5"/>
  <c r="H3" i="1"/>
  <c r="H5" i="4" s="1"/>
  <c r="C108" i="1"/>
  <c r="D108" i="1"/>
  <c r="G108" i="1"/>
  <c r="H108" i="1"/>
  <c r="C49" i="5" l="1"/>
  <c r="H7" i="4"/>
  <c r="H8" i="4"/>
  <c r="H11" i="4"/>
  <c r="H12" i="4"/>
  <c r="H15" i="4"/>
  <c r="H16" i="4"/>
  <c r="H19" i="4"/>
  <c r="H20" i="4"/>
  <c r="H23" i="4"/>
  <c r="H24" i="4"/>
  <c r="H27" i="4"/>
  <c r="H28" i="4"/>
  <c r="H31" i="4"/>
  <c r="H32" i="4"/>
  <c r="H35" i="4"/>
  <c r="H36" i="4"/>
  <c r="H39" i="4"/>
  <c r="H40" i="4"/>
  <c r="H43" i="4"/>
  <c r="H44" i="4"/>
  <c r="H47" i="4"/>
  <c r="H48" i="4"/>
  <c r="H51" i="4"/>
  <c r="H52" i="4"/>
  <c r="H55" i="4"/>
  <c r="H56" i="4"/>
  <c r="H59" i="4"/>
  <c r="H60" i="4"/>
  <c r="H63" i="4"/>
  <c r="H64" i="4"/>
  <c r="H67" i="4"/>
  <c r="H68" i="4"/>
  <c r="H71" i="4"/>
  <c r="H72" i="4"/>
  <c r="H75" i="4"/>
  <c r="H76" i="4"/>
  <c r="H79" i="4"/>
  <c r="H80" i="4"/>
  <c r="H83" i="4"/>
  <c r="H84" i="4"/>
  <c r="H87" i="4"/>
  <c r="H88" i="4"/>
  <c r="H91" i="4"/>
  <c r="H92" i="4"/>
  <c r="H95" i="4"/>
  <c r="H96" i="4"/>
  <c r="H99" i="4"/>
  <c r="H100" i="4"/>
  <c r="H103" i="4"/>
  <c r="H104" i="4"/>
  <c r="H9" i="4"/>
  <c r="G106" i="4"/>
  <c r="D7" i="4"/>
  <c r="E7" i="2"/>
  <c r="F7" i="2"/>
  <c r="G7" i="2"/>
  <c r="H7" i="2"/>
  <c r="I7" i="2"/>
  <c r="E8" i="2"/>
  <c r="F8" i="2"/>
  <c r="G8" i="2"/>
  <c r="H8" i="2"/>
  <c r="I8" i="2"/>
  <c r="E9" i="2"/>
  <c r="F9" i="2"/>
  <c r="G9" i="2"/>
  <c r="H9" i="2"/>
  <c r="I9" i="2"/>
  <c r="E10" i="2"/>
  <c r="F10" i="2"/>
  <c r="G10" i="2"/>
  <c r="H10" i="2"/>
  <c r="I10" i="2"/>
  <c r="E11" i="2"/>
  <c r="F11" i="2"/>
  <c r="G11" i="2"/>
  <c r="H11" i="2"/>
  <c r="I11" i="2"/>
  <c r="E12" i="2"/>
  <c r="F12" i="2"/>
  <c r="G12" i="2"/>
  <c r="H12" i="2"/>
  <c r="I12" i="2"/>
  <c r="E13" i="2"/>
  <c r="F13" i="2"/>
  <c r="G13" i="2"/>
  <c r="H13" i="2"/>
  <c r="I13" i="2"/>
  <c r="E14" i="2"/>
  <c r="F14" i="2"/>
  <c r="G14" i="2"/>
  <c r="H14" i="2"/>
  <c r="I14" i="2"/>
  <c r="E15" i="2"/>
  <c r="F15" i="2"/>
  <c r="G15" i="2"/>
  <c r="H15" i="2"/>
  <c r="I15" i="2"/>
  <c r="I6" i="2"/>
  <c r="H6" i="2"/>
  <c r="G6" i="2"/>
  <c r="F6" i="2"/>
  <c r="E6" i="2"/>
  <c r="D7" i="2"/>
  <c r="D8" i="2"/>
  <c r="D9" i="2"/>
  <c r="D10" i="2"/>
  <c r="D11" i="2"/>
  <c r="D12" i="2"/>
  <c r="D13" i="2"/>
  <c r="D14" i="2"/>
  <c r="D15" i="2"/>
  <c r="D6" i="2"/>
  <c r="C7" i="2"/>
  <c r="C8" i="2"/>
  <c r="C9" i="2"/>
  <c r="C10" i="2"/>
  <c r="C11" i="2"/>
  <c r="C12" i="2"/>
  <c r="C13" i="2"/>
  <c r="C14" i="2"/>
  <c r="C15" i="2"/>
  <c r="D94" i="4" l="1"/>
  <c r="D82" i="4"/>
  <c r="D70" i="4"/>
  <c r="D58" i="4"/>
  <c r="D46" i="4"/>
  <c r="D34" i="4"/>
  <c r="D22" i="4"/>
  <c r="D18" i="4"/>
  <c r="D14" i="4"/>
  <c r="D10" i="4"/>
  <c r="D6" i="4"/>
  <c r="M7" i="5" s="1"/>
  <c r="D101" i="4"/>
  <c r="D85" i="4"/>
  <c r="D69" i="4"/>
  <c r="D57" i="4"/>
  <c r="D37" i="4"/>
  <c r="D9" i="4"/>
  <c r="D98" i="4"/>
  <c r="D90" i="4"/>
  <c r="D78" i="4"/>
  <c r="D66" i="4"/>
  <c r="D50" i="4"/>
  <c r="D38" i="4"/>
  <c r="D26" i="4"/>
  <c r="D97" i="4"/>
  <c r="D89" i="4"/>
  <c r="D77" i="4"/>
  <c r="D65" i="4"/>
  <c r="D53" i="4"/>
  <c r="D45" i="4"/>
  <c r="D33" i="4"/>
  <c r="D21" i="4"/>
  <c r="D104" i="4"/>
  <c r="D100" i="4"/>
  <c r="D96" i="4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H102" i="4"/>
  <c r="H98" i="4"/>
  <c r="H94" i="4"/>
  <c r="H90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H18" i="4"/>
  <c r="H14" i="4"/>
  <c r="H10" i="4"/>
  <c r="H6" i="4"/>
  <c r="D102" i="4"/>
  <c r="D86" i="4"/>
  <c r="D74" i="4"/>
  <c r="D62" i="4"/>
  <c r="D54" i="4"/>
  <c r="D42" i="4"/>
  <c r="D30" i="4"/>
  <c r="D105" i="4"/>
  <c r="D93" i="4"/>
  <c r="D81" i="4"/>
  <c r="D73" i="4"/>
  <c r="D61" i="4"/>
  <c r="D49" i="4"/>
  <c r="D41" i="4"/>
  <c r="D29" i="4"/>
  <c r="D25" i="4"/>
  <c r="D17" i="4"/>
  <c r="D13" i="4"/>
  <c r="D103" i="4"/>
  <c r="D99" i="4"/>
  <c r="D95" i="4"/>
  <c r="D91" i="4"/>
  <c r="D87" i="4"/>
  <c r="D83" i="4"/>
  <c r="D79" i="4"/>
  <c r="D75" i="4"/>
  <c r="D71" i="4"/>
  <c r="D67" i="4"/>
  <c r="D63" i="4"/>
  <c r="D59" i="4"/>
  <c r="D55" i="4"/>
  <c r="D51" i="4"/>
  <c r="D47" i="4"/>
  <c r="D43" i="4"/>
  <c r="D39" i="4"/>
  <c r="D35" i="4"/>
  <c r="D31" i="4"/>
  <c r="D27" i="4"/>
  <c r="D23" i="4"/>
  <c r="D19" i="4"/>
  <c r="D15" i="4"/>
  <c r="D11" i="4"/>
  <c r="H105" i="4"/>
  <c r="H101" i="4"/>
  <c r="H97" i="4"/>
  <c r="H93" i="4"/>
  <c r="H89" i="4"/>
  <c r="H85" i="4"/>
  <c r="H81" i="4"/>
  <c r="H77" i="4"/>
  <c r="H73" i="4"/>
  <c r="H69" i="4"/>
  <c r="H65" i="4"/>
  <c r="H61" i="4"/>
  <c r="H57" i="4"/>
  <c r="H53" i="4"/>
  <c r="H49" i="4"/>
  <c r="H45" i="4"/>
  <c r="H41" i="4"/>
  <c r="H37" i="4"/>
  <c r="H33" i="4"/>
  <c r="H29" i="4"/>
  <c r="H25" i="4"/>
  <c r="H21" i="4"/>
  <c r="H17" i="4"/>
  <c r="H13" i="4"/>
  <c r="J12" i="2"/>
  <c r="L12" i="2" s="1"/>
  <c r="J8" i="2"/>
  <c r="L8" i="2" s="1"/>
  <c r="K10" i="2"/>
  <c r="M10" i="2" s="1"/>
  <c r="K14" i="2"/>
  <c r="M14" i="2" s="1"/>
  <c r="J15" i="2"/>
  <c r="L15" i="2" s="1"/>
  <c r="J6" i="2"/>
  <c r="L6" i="2" s="1"/>
  <c r="K8" i="2"/>
  <c r="M8" i="2" s="1"/>
  <c r="J7" i="2"/>
  <c r="L7" i="2" s="1"/>
  <c r="J14" i="2"/>
  <c r="L14" i="2" s="1"/>
  <c r="J10" i="2"/>
  <c r="L10" i="2" s="1"/>
  <c r="K12" i="2"/>
  <c r="M12" i="2" s="1"/>
  <c r="K13" i="2"/>
  <c r="M13" i="2" s="1"/>
  <c r="J11" i="2"/>
  <c r="L11" i="2" s="1"/>
  <c r="K9" i="2"/>
  <c r="M9" i="2" s="1"/>
  <c r="J13" i="2"/>
  <c r="L13" i="2" s="1"/>
  <c r="J9" i="2"/>
  <c r="L9" i="2" s="1"/>
  <c r="K15" i="2"/>
  <c r="M15" i="2" s="1"/>
  <c r="K11" i="2"/>
  <c r="M11" i="2" s="1"/>
  <c r="K7" i="2"/>
  <c r="M7" i="2" s="1"/>
  <c r="K6" i="2"/>
  <c r="M6" i="2" s="1"/>
  <c r="C106" i="4"/>
  <c r="M23" i="5" l="1"/>
  <c r="G23" i="6" s="1"/>
  <c r="N7" i="2"/>
  <c r="N10" i="2"/>
  <c r="M14" i="5"/>
  <c r="G14" i="6" s="1"/>
  <c r="M16" i="5"/>
  <c r="G16" i="6" s="1"/>
  <c r="M19" i="5"/>
  <c r="G19" i="6" s="1"/>
  <c r="N11" i="2"/>
  <c r="M8" i="5"/>
  <c r="G8" i="6" s="1"/>
  <c r="N9" i="2"/>
  <c r="M24" i="5"/>
  <c r="G24" i="6" s="1"/>
  <c r="M15" i="5"/>
  <c r="G15" i="6" s="1"/>
  <c r="N12" i="2"/>
  <c r="N8" i="2"/>
  <c r="D106" i="4"/>
  <c r="N14" i="2"/>
  <c r="H106" i="4"/>
  <c r="N13" i="2"/>
  <c r="N6" i="2"/>
  <c r="N15" i="2"/>
  <c r="M18" i="5" l="1"/>
  <c r="G18" i="6" s="1"/>
  <c r="I18" i="6" s="1"/>
  <c r="G21" i="7" s="1"/>
  <c r="M9" i="5"/>
  <c r="I15" i="6"/>
  <c r="G18" i="7" s="1"/>
  <c r="M11" i="5"/>
  <c r="G11" i="6" s="1"/>
  <c r="I16" i="6"/>
  <c r="G19" i="7" s="1"/>
  <c r="I14" i="6"/>
  <c r="G17" i="7" s="1"/>
  <c r="M13" i="5"/>
  <c r="G13" i="6" s="1"/>
  <c r="I24" i="6"/>
  <c r="G27" i="7" s="1"/>
  <c r="M22" i="5"/>
  <c r="G22" i="6" s="1"/>
  <c r="M20" i="5"/>
  <c r="G20" i="6" s="1"/>
  <c r="M10" i="5"/>
  <c r="G10" i="6" s="1"/>
  <c r="M21" i="5"/>
  <c r="G21" i="6" s="1"/>
  <c r="I19" i="6"/>
  <c r="M17" i="5"/>
  <c r="G17" i="6" s="1"/>
  <c r="M12" i="5"/>
  <c r="G12" i="6" s="1"/>
  <c r="I8" i="6"/>
  <c r="G11" i="7" s="1"/>
  <c r="I23" i="6"/>
  <c r="G26" i="7" s="1"/>
  <c r="G9" i="6"/>
  <c r="I9" i="6" s="1"/>
  <c r="C25" i="5"/>
  <c r="N16" i="2"/>
  <c r="O6" i="2" l="1"/>
  <c r="Q6" i="2" s="1"/>
  <c r="O8" i="2"/>
  <c r="P22" i="2"/>
  <c r="P30" i="2"/>
  <c r="P24" i="2"/>
  <c r="P25" i="2"/>
  <c r="P29" i="2"/>
  <c r="P23" i="2"/>
  <c r="P27" i="2"/>
  <c r="P26" i="2"/>
  <c r="P28" i="2"/>
  <c r="P21" i="2"/>
  <c r="O9" i="2"/>
  <c r="I22" i="6"/>
  <c r="G25" i="7" s="1"/>
  <c r="J27" i="7"/>
  <c r="D27" i="7"/>
  <c r="I12" i="6"/>
  <c r="J26" i="7"/>
  <c r="D26" i="7"/>
  <c r="I13" i="6"/>
  <c r="G16" i="7" s="1"/>
  <c r="D19" i="7"/>
  <c r="J19" i="7"/>
  <c r="J22" i="7"/>
  <c r="D22" i="7"/>
  <c r="I11" i="6"/>
  <c r="J17" i="7"/>
  <c r="D17" i="7"/>
  <c r="G22" i="7"/>
  <c r="I21" i="6"/>
  <c r="G24" i="7" s="1"/>
  <c r="J18" i="7"/>
  <c r="D18" i="7"/>
  <c r="J11" i="7"/>
  <c r="D11" i="7"/>
  <c r="I17" i="6"/>
  <c r="G20" i="7" s="1"/>
  <c r="I10" i="6"/>
  <c r="G13" i="7" s="1"/>
  <c r="I20" i="6"/>
  <c r="J21" i="7"/>
  <c r="D21" i="7"/>
  <c r="G7" i="6"/>
  <c r="I7" i="6" s="1"/>
  <c r="M25" i="5"/>
  <c r="O10" i="2"/>
  <c r="O12" i="2"/>
  <c r="O11" i="2"/>
  <c r="O13" i="2"/>
  <c r="O7" i="2"/>
  <c r="O15" i="2"/>
  <c r="O14" i="2"/>
  <c r="P14" i="2" l="1"/>
  <c r="Q14" i="2"/>
  <c r="P6" i="2"/>
  <c r="P8" i="2"/>
  <c r="Q8" i="2"/>
  <c r="P12" i="2"/>
  <c r="Q12" i="2"/>
  <c r="P10" i="2"/>
  <c r="Q10" i="2"/>
  <c r="P7" i="2"/>
  <c r="Q7" i="2"/>
  <c r="P9" i="2"/>
  <c r="P16" i="2" s="1"/>
  <c r="Q9" i="2"/>
  <c r="P15" i="2"/>
  <c r="Q15" i="2"/>
  <c r="P13" i="2"/>
  <c r="Q13" i="2"/>
  <c r="P11" i="2"/>
  <c r="Q11" i="2"/>
  <c r="P31" i="2"/>
  <c r="J15" i="7"/>
  <c r="D15" i="7"/>
  <c r="J23" i="7"/>
  <c r="D23" i="7"/>
  <c r="G15" i="7"/>
  <c r="D24" i="7"/>
  <c r="J24" i="7"/>
  <c r="G23" i="7"/>
  <c r="D14" i="7"/>
  <c r="J14" i="7"/>
  <c r="G14" i="7"/>
  <c r="J16" i="7"/>
  <c r="D16" i="7"/>
  <c r="D13" i="7"/>
  <c r="J13" i="7"/>
  <c r="J20" i="7"/>
  <c r="D20" i="7"/>
  <c r="J25" i="7"/>
  <c r="D25" i="7"/>
  <c r="J12" i="7"/>
  <c r="D12" i="7"/>
  <c r="G12" i="7"/>
  <c r="G10" i="7"/>
  <c r="G25" i="6"/>
  <c r="I25" i="6" s="1"/>
  <c r="G28" i="7" l="1"/>
  <c r="J28" i="7"/>
  <c r="D10" i="7"/>
  <c r="D2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Chars Lee</author>
  </authors>
  <commentList>
    <comment ref="D15" authorId="0" shapeId="0" xr:uid="{6CE692F9-6F91-4E13-B33F-1CD07E612C1C}">
      <text>
        <r>
          <rPr>
            <sz val="9"/>
            <color indexed="81"/>
            <rFont val="Tahoma"/>
            <family val="2"/>
          </rPr>
          <t>Al no tener una cantidad considerable de NE (factor de prorrateo menor al 10%), solo se sumaron los mismos a la edad con mayor concentración.</t>
        </r>
      </text>
    </comment>
    <comment ref="H15" authorId="0" shapeId="0" xr:uid="{00A3EB96-6639-4148-AC70-292B8B2AD848}">
      <text>
        <r>
          <rPr>
            <sz val="9"/>
            <color indexed="81"/>
            <rFont val="Tahoma"/>
            <family val="2"/>
          </rPr>
          <t>Al no tener una cantidad considerable de NE (factor de prorrateo menor al 10%), solo se sumaron los mismos a la edad con mayor concentración.</t>
        </r>
      </text>
    </comment>
  </commentList>
</comments>
</file>

<file path=xl/sharedStrings.xml><?xml version="1.0" encoding="utf-8"?>
<sst xmlns="http://schemas.openxmlformats.org/spreadsheetml/2006/main" count="1803" uniqueCount="351">
  <si>
    <t>Edad</t>
  </si>
  <si>
    <t>Hombres</t>
  </si>
  <si>
    <t>Mujeres</t>
  </si>
  <si>
    <t>0 años</t>
  </si>
  <si>
    <t>1 año</t>
  </si>
  <si>
    <t>2 años</t>
  </si>
  <si>
    <t>3 años</t>
  </si>
  <si>
    <t>4 años</t>
  </si>
  <si>
    <t>5 años</t>
  </si>
  <si>
    <t>6 años</t>
  </si>
  <si>
    <t>7 años</t>
  </si>
  <si>
    <t>8 años</t>
  </si>
  <si>
    <t>9 años</t>
  </si>
  <si>
    <t>10 años</t>
  </si>
  <si>
    <t>11 años</t>
  </si>
  <si>
    <t>12 años</t>
  </si>
  <si>
    <t>13 años</t>
  </si>
  <si>
    <t>14 años</t>
  </si>
  <si>
    <t>15 años</t>
  </si>
  <si>
    <t>16 años</t>
  </si>
  <si>
    <t>17 años</t>
  </si>
  <si>
    <t>18 años</t>
  </si>
  <si>
    <t>19 años</t>
  </si>
  <si>
    <t>20 años</t>
  </si>
  <si>
    <t>21 años</t>
  </si>
  <si>
    <t>22 años</t>
  </si>
  <si>
    <t>23 años</t>
  </si>
  <si>
    <t>24 años</t>
  </si>
  <si>
    <t>25 años</t>
  </si>
  <si>
    <t>26 años</t>
  </si>
  <si>
    <t>27 años</t>
  </si>
  <si>
    <t>28 años</t>
  </si>
  <si>
    <t>29 años</t>
  </si>
  <si>
    <t>30 años</t>
  </si>
  <si>
    <t>31 años</t>
  </si>
  <si>
    <t>32 años</t>
  </si>
  <si>
    <t>33 años</t>
  </si>
  <si>
    <t>34 años</t>
  </si>
  <si>
    <t>35 años</t>
  </si>
  <si>
    <t>36 años</t>
  </si>
  <si>
    <t>37 años</t>
  </si>
  <si>
    <t>38 años</t>
  </si>
  <si>
    <t>39 años</t>
  </si>
  <si>
    <t>40 años</t>
  </si>
  <si>
    <t>41 años</t>
  </si>
  <si>
    <t>42 años</t>
  </si>
  <si>
    <t>43 años</t>
  </si>
  <si>
    <t>44 años</t>
  </si>
  <si>
    <t>45 años</t>
  </si>
  <si>
    <t>46 años</t>
  </si>
  <si>
    <t>47 años</t>
  </si>
  <si>
    <t>48 años</t>
  </si>
  <si>
    <t>49 años</t>
  </si>
  <si>
    <t>50 años</t>
  </si>
  <si>
    <t>51 años</t>
  </si>
  <si>
    <t>52 años</t>
  </si>
  <si>
    <t>53 años</t>
  </si>
  <si>
    <t>54 años</t>
  </si>
  <si>
    <t>55 años</t>
  </si>
  <si>
    <t>56 años</t>
  </si>
  <si>
    <t>57 años</t>
  </si>
  <si>
    <t>58 años</t>
  </si>
  <si>
    <t>59 años</t>
  </si>
  <si>
    <t>60 años</t>
  </si>
  <si>
    <t>61 años</t>
  </si>
  <si>
    <t>62 años</t>
  </si>
  <si>
    <t>63 años</t>
  </si>
  <si>
    <t>64 años</t>
  </si>
  <si>
    <t>65 años</t>
  </si>
  <si>
    <t>66 años</t>
  </si>
  <si>
    <t>67 años</t>
  </si>
  <si>
    <t>68 años</t>
  </si>
  <si>
    <t>69 años</t>
  </si>
  <si>
    <t>70 años</t>
  </si>
  <si>
    <t>71 años</t>
  </si>
  <si>
    <t>72 años</t>
  </si>
  <si>
    <t>73 años</t>
  </si>
  <si>
    <t>74 años</t>
  </si>
  <si>
    <t>75 años</t>
  </si>
  <si>
    <t>76 años</t>
  </si>
  <si>
    <t>77 años</t>
  </si>
  <si>
    <t>78 años</t>
  </si>
  <si>
    <t>79 años</t>
  </si>
  <si>
    <t>80 años</t>
  </si>
  <si>
    <t>81 años</t>
  </si>
  <si>
    <t>82 años</t>
  </si>
  <si>
    <t>83 años</t>
  </si>
  <si>
    <t>84 años</t>
  </si>
  <si>
    <t>85 años</t>
  </si>
  <si>
    <t>86 años</t>
  </si>
  <si>
    <t>87 años</t>
  </si>
  <si>
    <t>88 años</t>
  </si>
  <si>
    <t>89 años</t>
  </si>
  <si>
    <t>90 años</t>
  </si>
  <si>
    <t>91 años</t>
  </si>
  <si>
    <t>92 años</t>
  </si>
  <si>
    <t>93 años</t>
  </si>
  <si>
    <t>94 años</t>
  </si>
  <si>
    <t>95 años</t>
  </si>
  <si>
    <t>96 años</t>
  </si>
  <si>
    <t>97 años</t>
  </si>
  <si>
    <t>98 años</t>
  </si>
  <si>
    <t>99 años</t>
  </si>
  <si>
    <t>De 100 y más años</t>
  </si>
  <si>
    <t>No especificado</t>
  </si>
  <si>
    <t>Total</t>
  </si>
  <si>
    <t>Matriz de edades</t>
  </si>
  <si>
    <t>Índice de Myers</t>
  </si>
  <si>
    <t>Dígito j</t>
  </si>
  <si>
    <t>Pj</t>
  </si>
  <si>
    <t>P'j</t>
  </si>
  <si>
    <t>aj*Pj</t>
  </si>
  <si>
    <t>a'j*P'j</t>
  </si>
  <si>
    <t>(aj*Pj+a'j*P'j)</t>
  </si>
  <si>
    <t>Mj</t>
  </si>
  <si>
    <t>|Mj|</t>
  </si>
  <si>
    <t>Porcentaje de concentración</t>
  </si>
  <si>
    <t>Grupo de edad</t>
  </si>
  <si>
    <t>De 0 a 4 años</t>
  </si>
  <si>
    <t>De 5 a 9 años</t>
  </si>
  <si>
    <t>De 10 a 14 años</t>
  </si>
  <si>
    <t>De 15 a 19 años</t>
  </si>
  <si>
    <t>De 20 a 24 años</t>
  </si>
  <si>
    <t>De 25 a 29 años</t>
  </si>
  <si>
    <t>De 30 a 34 años</t>
  </si>
  <si>
    <t>De 35 a 39 años</t>
  </si>
  <si>
    <t>De 40 a 44 años</t>
  </si>
  <si>
    <t>De 45 a 49 años</t>
  </si>
  <si>
    <t>De 50 a 54 años</t>
  </si>
  <si>
    <t>De 55 a 59 años</t>
  </si>
  <si>
    <t>De 60 a 64 años</t>
  </si>
  <si>
    <t>De 65 a 69 años</t>
  </si>
  <si>
    <t>De 70 a 74 años</t>
  </si>
  <si>
    <t>De 75 a 79 años</t>
  </si>
  <si>
    <t>De 80 a 84 años</t>
  </si>
  <si>
    <t>De 85 años y más</t>
  </si>
  <si>
    <t>Mitad de año</t>
  </si>
  <si>
    <t>Fecha de referencia</t>
  </si>
  <si>
    <t>CRECIMIENTO GEOMÉTRICO</t>
  </si>
  <si>
    <t>Población de mujeres a mitad de año, CDMX 2020</t>
  </si>
  <si>
    <t>Población de mujeres a mitad de año, CDMX 2010</t>
  </si>
  <si>
    <t>Población de mujeres a mitad de año, CDMX 2015</t>
  </si>
  <si>
    <t>Tasas de Crecimiento</t>
  </si>
  <si>
    <t>Población, Zacatecas 2020</t>
  </si>
  <si>
    <t>Población, Zacatecas 2010</t>
  </si>
  <si>
    <t>Evaluación de la población de mujeres, CDMX 2010</t>
  </si>
  <si>
    <t>Evaluación de la población de mujeres, Zacatecas 2020</t>
  </si>
  <si>
    <t>Preferencia</t>
  </si>
  <si>
    <t>Atracción</t>
  </si>
  <si>
    <t>Rechazo</t>
  </si>
  <si>
    <t>CENSO 2020</t>
  </si>
  <si>
    <t>CENSO 2010</t>
  </si>
  <si>
    <t>Población de mujeres, Zacatecas 2020</t>
  </si>
  <si>
    <t>Población de mujeres corregida, Zacatecas 2020</t>
  </si>
  <si>
    <t>Población de mujeres corregida, Zacatecas 2010</t>
  </si>
  <si>
    <t>Población de mujeres, Zacatecas 2010</t>
  </si>
  <si>
    <t>Defunciones registradas (mortalidad general)</t>
  </si>
  <si>
    <t>Ent y mun de registro : Zacatecas</t>
  </si>
  <si>
    <t/>
  </si>
  <si>
    <t>Consulta de: Defunciones generales   Por: Edad   Según: Año de registro y Sexo</t>
  </si>
  <si>
    <t>Mujer</t>
  </si>
  <si>
    <t>Menores de 1 año</t>
  </si>
  <si>
    <t>Primera semana</t>
  </si>
  <si>
    <t>0 días cumplidos</t>
  </si>
  <si>
    <t>1 hora</t>
  </si>
  <si>
    <t>2 horas</t>
  </si>
  <si>
    <t>3 horas</t>
  </si>
  <si>
    <t>4 horas</t>
  </si>
  <si>
    <t>5 horas</t>
  </si>
  <si>
    <t>6 horas</t>
  </si>
  <si>
    <t>7 horas</t>
  </si>
  <si>
    <t>8 horas</t>
  </si>
  <si>
    <t>9 horas</t>
  </si>
  <si>
    <t>10 horas</t>
  </si>
  <si>
    <t>11 horas</t>
  </si>
  <si>
    <t>12 horas</t>
  </si>
  <si>
    <t>13 horas</t>
  </si>
  <si>
    <t>14 horas</t>
  </si>
  <si>
    <t>15 horas</t>
  </si>
  <si>
    <t>16 horas</t>
  </si>
  <si>
    <t>17 horas</t>
  </si>
  <si>
    <t>18 horas</t>
  </si>
  <si>
    <t>19 horas</t>
  </si>
  <si>
    <t>20 horas</t>
  </si>
  <si>
    <t>21 horas</t>
  </si>
  <si>
    <t>22 horas</t>
  </si>
  <si>
    <t>23 horas</t>
  </si>
  <si>
    <t>Edad en minutos no especificada</t>
  </si>
  <si>
    <t>Edad en horas no especificada</t>
  </si>
  <si>
    <t>1 días cumplidos</t>
  </si>
  <si>
    <t>1 día</t>
  </si>
  <si>
    <t>2 días cumplidos</t>
  </si>
  <si>
    <t>2 días</t>
  </si>
  <si>
    <t>3 días cumplidos</t>
  </si>
  <si>
    <t>3 días</t>
  </si>
  <si>
    <t>4 días cumplidos</t>
  </si>
  <si>
    <t>4 días</t>
  </si>
  <si>
    <t>5 días cumplidos</t>
  </si>
  <si>
    <t>5 días</t>
  </si>
  <si>
    <t>6 días cumplidos</t>
  </si>
  <si>
    <t>6 días</t>
  </si>
  <si>
    <t>1 semana cumplida</t>
  </si>
  <si>
    <t>7 días</t>
  </si>
  <si>
    <t>Segunda semana</t>
  </si>
  <si>
    <t>8 días</t>
  </si>
  <si>
    <t>9 días</t>
  </si>
  <si>
    <t>10 días</t>
  </si>
  <si>
    <t>11 días</t>
  </si>
  <si>
    <t>12 días</t>
  </si>
  <si>
    <t>13 días</t>
  </si>
  <si>
    <t>2 semanas cumplidas</t>
  </si>
  <si>
    <t>14 días</t>
  </si>
  <si>
    <t>Tercera semana</t>
  </si>
  <si>
    <t>15 días</t>
  </si>
  <si>
    <t>16 días</t>
  </si>
  <si>
    <t>17 días</t>
  </si>
  <si>
    <t>18 días</t>
  </si>
  <si>
    <t>19 días</t>
  </si>
  <si>
    <t>20 días</t>
  </si>
  <si>
    <t>3 semanas cumplidas</t>
  </si>
  <si>
    <t>21 días</t>
  </si>
  <si>
    <t>Cuarta semana</t>
  </si>
  <si>
    <t>22 días</t>
  </si>
  <si>
    <t>23 días</t>
  </si>
  <si>
    <t>24 días</t>
  </si>
  <si>
    <t>25 días</t>
  </si>
  <si>
    <t>26 días</t>
  </si>
  <si>
    <t>27 días</t>
  </si>
  <si>
    <t>28 días</t>
  </si>
  <si>
    <t>29 días</t>
  </si>
  <si>
    <t>Edad en días no especificada</t>
  </si>
  <si>
    <t>1 mes cumplido</t>
  </si>
  <si>
    <t>1 mes</t>
  </si>
  <si>
    <t>2 meses cumplidos</t>
  </si>
  <si>
    <t>2 meses</t>
  </si>
  <si>
    <t>3 meses cumplidos</t>
  </si>
  <si>
    <t>3 meses</t>
  </si>
  <si>
    <t>4 meses cumplidos</t>
  </si>
  <si>
    <t>4 meses</t>
  </si>
  <si>
    <t>5 meses cumplidos</t>
  </si>
  <si>
    <t>5 meses</t>
  </si>
  <si>
    <t>6 meses cumplidos</t>
  </si>
  <si>
    <t>6 meses</t>
  </si>
  <si>
    <t>7 meses cumplidos</t>
  </si>
  <si>
    <t>7 meses</t>
  </si>
  <si>
    <t>8 meses cumplidos</t>
  </si>
  <si>
    <t>8 meses</t>
  </si>
  <si>
    <t>9 meses cumplidos</t>
  </si>
  <si>
    <t>9 meses</t>
  </si>
  <si>
    <t>10 meses cumplidos</t>
  </si>
  <si>
    <t>10 meses</t>
  </si>
  <si>
    <t>11 meses cumplidos</t>
  </si>
  <si>
    <t>11 meses</t>
  </si>
  <si>
    <t>Edad en meses no especificada</t>
  </si>
  <si>
    <t>1-4 años</t>
  </si>
  <si>
    <t>1 año cumplido</t>
  </si>
  <si>
    <t>2 años cumplidos</t>
  </si>
  <si>
    <t>3 años cumplidos</t>
  </si>
  <si>
    <t>4 años cumplidos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</si>
  <si>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</si>
  <si>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</si>
  <si>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</si>
  <si>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</si>
  <si>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</si>
  <si>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</si>
  <si>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</si>
  <si>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</si>
  <si>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</si>
  <si>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</si>
  <si>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</si>
  <si>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</si>
  <si>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</si>
  <si>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</si>
  <si>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</si>
  <si>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</si>
  <si>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85 años y más</t>
  </si>
  <si>
    <t>FUENTE: INEGI. Estadísticas de mortalidad.</t>
  </si>
  <si>
    <t>Nacimientos</t>
  </si>
  <si>
    <t>Consulta de: Nacimientos registrados   Por: Edad madre al nacimiento   Según: Año de registro y Sexo</t>
  </si>
  <si>
    <t>Hombre</t>
  </si>
  <si>
    <t>Menor de 15 años</t>
  </si>
  <si>
    <t>De 50  y más años</t>
  </si>
  <si>
    <t>Prorrateo</t>
  </si>
  <si>
    <t>Nacimientos Corregidos</t>
  </si>
  <si>
    <t>Año</t>
  </si>
  <si>
    <t>Clase viernes 09 sep 2022</t>
  </si>
  <si>
    <t>Ent y mun de registro : Ciudad de México</t>
  </si>
  <si>
    <t>0 días</t>
  </si>
  <si>
    <r>
      <t>K</t>
    </r>
    <r>
      <rPr>
        <b/>
        <vertAlign val="superscript"/>
        <sz val="11"/>
        <color rgb="FFFFFFFF"/>
        <rFont val="Calibri"/>
        <family val="2"/>
        <scheme val="minor"/>
      </rPr>
      <t>t</t>
    </r>
    <r>
      <rPr>
        <b/>
        <vertAlign val="subscript"/>
        <sz val="11"/>
        <color rgb="FFFFFFFF"/>
        <rFont val="Calibri"/>
        <family val="2"/>
        <scheme val="minor"/>
      </rPr>
      <t>0</t>
    </r>
  </si>
  <si>
    <t>Defunciones registradas de mujeres menores de 1 año de edad, desagregadas por días, semanas y meses cumplidos, Zacatecas 2005-2020</t>
  </si>
  <si>
    <t>t &gt;&gt;&gt;</t>
  </si>
  <si>
    <t>Edad promedio
al moririr</t>
  </si>
  <si>
    <t>Notación</t>
  </si>
  <si>
    <t>Sexo &gt;&gt;&gt;</t>
  </si>
  <si>
    <t>TOTAL</t>
  </si>
  <si>
    <t xml:space="preserve"> 0 a 1 años</t>
  </si>
  <si>
    <t>Edad días
cumplidos</t>
  </si>
  <si>
    <r>
      <t>g</t>
    </r>
    <r>
      <rPr>
        <vertAlign val="subscript"/>
        <sz val="11"/>
        <color rgb="FF000000"/>
        <rFont val="Calibri"/>
        <family val="2"/>
        <scheme val="minor"/>
      </rPr>
      <t>1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</si>
  <si>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2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</si>
  <si>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3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</si>
  <si>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4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</si>
  <si>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5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</si>
  <si>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6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</si>
  <si>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7</t>
    </r>
  </si>
  <si>
    <t>Edad Semanas
cumplidas</t>
  </si>
  <si>
    <r>
      <t>g</t>
    </r>
    <r>
      <rPr>
        <vertAlign val="subscript"/>
        <sz val="11"/>
        <color rgb="FF000000"/>
        <rFont val="Calibri"/>
        <family val="2"/>
        <scheme val="minor"/>
      </rPr>
      <t>8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</si>
  <si>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9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</si>
  <si>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10</t>
    </r>
  </si>
  <si>
    <t>Edad Meses
cumplidos</t>
  </si>
  <si>
    <r>
      <t>g</t>
    </r>
    <r>
      <rPr>
        <vertAlign val="subscript"/>
        <sz val="11"/>
        <color rgb="FF000000"/>
        <rFont val="Calibri"/>
        <family val="2"/>
        <scheme val="minor"/>
      </rPr>
      <t>11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</si>
  <si>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12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</si>
  <si>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13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</si>
  <si>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14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</si>
  <si>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15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</si>
  <si>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16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</si>
  <si>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17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</si>
  <si>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18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</si>
  <si>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19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</si>
  <si>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20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</si>
  <si>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21</t>
    </r>
  </si>
  <si>
    <t>Factor de separación</t>
  </si>
  <si>
    <r>
      <t>K</t>
    </r>
    <r>
      <rPr>
        <b/>
        <vertAlign val="superscript"/>
        <sz val="11"/>
        <rFont val="Calibri"/>
        <family val="2"/>
        <scheme val="minor"/>
      </rPr>
      <t>t</t>
    </r>
    <r>
      <rPr>
        <b/>
        <vertAlign val="subscript"/>
        <sz val="11"/>
        <rFont val="Calibri"/>
        <family val="2"/>
        <scheme val="minor"/>
      </rPr>
      <t>1</t>
    </r>
  </si>
  <si>
    <r>
      <t>K</t>
    </r>
    <r>
      <rPr>
        <b/>
        <vertAlign val="superscript"/>
        <sz val="11"/>
        <rFont val="Calibri"/>
        <family val="2"/>
        <scheme val="minor"/>
      </rPr>
      <t>t</t>
    </r>
    <r>
      <rPr>
        <b/>
        <vertAlign val="subscript"/>
        <sz val="11"/>
        <rFont val="Calibri"/>
        <family val="2"/>
        <scheme val="minor"/>
      </rPr>
      <t>2</t>
    </r>
  </si>
  <si>
    <r>
      <t>K</t>
    </r>
    <r>
      <rPr>
        <b/>
        <vertAlign val="superscript"/>
        <sz val="11"/>
        <rFont val="Calibri"/>
        <family val="2"/>
        <scheme val="minor"/>
      </rPr>
      <t>t</t>
    </r>
    <r>
      <rPr>
        <b/>
        <vertAlign val="subscript"/>
        <sz val="11"/>
        <rFont val="Calibri"/>
        <family val="2"/>
        <scheme val="minor"/>
      </rPr>
      <t>3</t>
    </r>
  </si>
  <si>
    <r>
      <t>K</t>
    </r>
    <r>
      <rPr>
        <b/>
        <vertAlign val="superscript"/>
        <sz val="11"/>
        <rFont val="Calibri"/>
        <family val="2"/>
        <scheme val="minor"/>
      </rPr>
      <t>t</t>
    </r>
    <r>
      <rPr>
        <b/>
        <vertAlign val="subscript"/>
        <sz val="11"/>
        <rFont val="Calibri"/>
        <family val="2"/>
        <scheme val="minor"/>
      </rPr>
      <t>4</t>
    </r>
  </si>
  <si>
    <t>Factor de separación de cero años cumplidos</t>
  </si>
  <si>
    <t>Año &gt;&gt;&gt;</t>
  </si>
  <si>
    <r>
      <t>K</t>
    </r>
    <r>
      <rPr>
        <b/>
        <vertAlign val="superscript"/>
        <sz val="11"/>
        <rFont val="Calibri"/>
        <family val="2"/>
        <scheme val="minor"/>
      </rPr>
      <t>t</t>
    </r>
    <r>
      <rPr>
        <b/>
        <vertAlign val="subscript"/>
        <sz val="11"/>
        <rFont val="Calibri"/>
        <family val="2"/>
        <scheme val="minor"/>
      </rPr>
      <t xml:space="preserve">0 </t>
    </r>
    <r>
      <rPr>
        <b/>
        <sz val="11"/>
        <rFont val="Calibri"/>
        <family val="2"/>
        <scheme val="minor"/>
      </rPr>
      <t>Mujeres</t>
    </r>
  </si>
  <si>
    <t>Nacimientos Mujeres</t>
  </si>
  <si>
    <t xml:space="preserve">Mujeres </t>
  </si>
  <si>
    <t>Defunciones Mujeres</t>
  </si>
  <si>
    <t>Defunciones</t>
  </si>
  <si>
    <t>0 años Mujeres</t>
  </si>
  <si>
    <t>1 año Mujeres</t>
  </si>
  <si>
    <t>2 años Mujeres</t>
  </si>
  <si>
    <t>3 años Mujeres</t>
  </si>
  <si>
    <t>4 años Mujeres</t>
  </si>
  <si>
    <t>MUJERES</t>
  </si>
  <si>
    <t>Edad años 
cumplidos</t>
  </si>
  <si>
    <t>Población al 
01 enero</t>
  </si>
  <si>
    <t>Población al 
31 diciembre</t>
  </si>
  <si>
    <t>Población al 
30 junio</t>
  </si>
  <si>
    <t>Pob 0-1 años</t>
  </si>
  <si>
    <t>Pob 1-4 años</t>
  </si>
  <si>
    <t>Población de mujeres a mitad de año, Zacatecas 2010</t>
  </si>
  <si>
    <t>Población de mujeres a mitad de año, Zacatecas 2020</t>
  </si>
  <si>
    <t>Población de mujeres a mitad de año, Zacatecas 2015</t>
  </si>
  <si>
    <t>De 1 a 4 años</t>
  </si>
  <si>
    <t>Tablas Finales de la población a mitad de año tras realizar Lexis para los años 2010, 2015 y 2020.</t>
  </si>
  <si>
    <t>Población prorrateada, Zacatecas 2020</t>
  </si>
  <si>
    <t>Población prorrateada, Zacatecas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</si>
</sst>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0.0000%"/>
    <numFmt numFmtId="167" formatCode="##"/>
    <numFmt numFmtId="168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b/>
      <sz val="11"/>
      <color rgb="FFFFFFFF"/>
      <name val="Calibri"/>
      <family val="2"/>
      <scheme val="minor"/>
    </font>
    <font>
      <b/>
      <vertAlign val="superscript"/>
      <sz val="11"/>
      <color rgb="FFFFFFFF"/>
      <name val="Calibri"/>
      <family val="2"/>
      <scheme val="minor"/>
    </font>
    <font>
      <b/>
      <vertAlign val="subscript"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99FF99"/>
        <bgColor rgb="FF99FF99"/>
      </patternFill>
    </fill>
    <fill>
      <patternFill patternType="solid">
        <fgColor rgb="FFCC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5F0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</cellStyleXfs>
  <cellXfs count="275">
    <xf numFmtId="0" fontId="0" fillId="0" borderId="0" xfId="0"/>
    <xf numFmtId="0" fontId="0" fillId="2" borderId="0" xfId="0" applyFill="1"/>
    <xf numFmtId="43" fontId="0" fillId="2" borderId="0" xfId="1" applyFont="1" applyFill="1"/>
    <xf numFmtId="165" fontId="0" fillId="2" borderId="0" xfId="1" applyNumberFormat="1" applyFont="1" applyFill="1"/>
    <xf numFmtId="10" fontId="0" fillId="2" borderId="0" xfId="2" applyNumberFormat="1" applyFont="1" applyFill="1"/>
    <xf numFmtId="0" fontId="3" fillId="2" borderId="0" xfId="0" applyFont="1" applyFill="1"/>
    <xf numFmtId="14" fontId="3" fillId="6" borderId="0" xfId="0" applyNumberFormat="1" applyFont="1" applyFill="1"/>
    <xf numFmtId="0" fontId="5" fillId="8" borderId="0" xfId="0" applyFont="1" applyFill="1"/>
    <xf numFmtId="0" fontId="6" fillId="8" borderId="0" xfId="0" applyFont="1" applyFill="1"/>
    <xf numFmtId="0" fontId="5" fillId="8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5" fontId="5" fillId="8" borderId="0" xfId="1" applyNumberFormat="1" applyFont="1" applyFill="1"/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3" fontId="0" fillId="2" borderId="3" xfId="0" applyNumberFormat="1" applyFill="1" applyBorder="1"/>
    <xf numFmtId="0" fontId="0" fillId="10" borderId="3" xfId="0" applyFill="1" applyBorder="1"/>
    <xf numFmtId="3" fontId="0" fillId="10" borderId="3" xfId="0" applyNumberFormat="1" applyFill="1" applyBorder="1"/>
    <xf numFmtId="0" fontId="4" fillId="11" borderId="3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/>
    <xf numFmtId="165" fontId="0" fillId="0" borderId="3" xfId="1" applyNumberFormat="1" applyFont="1" applyFill="1" applyBorder="1"/>
    <xf numFmtId="165" fontId="0" fillId="2" borderId="3" xfId="1" applyNumberFormat="1" applyFont="1" applyFill="1" applyBorder="1"/>
    <xf numFmtId="43" fontId="0" fillId="10" borderId="3" xfId="1" applyFont="1" applyFill="1" applyBorder="1"/>
    <xf numFmtId="43" fontId="0" fillId="2" borderId="3" xfId="1" applyFont="1" applyFill="1" applyBorder="1"/>
    <xf numFmtId="43" fontId="0" fillId="2" borderId="4" xfId="1" applyFont="1" applyFill="1" applyBorder="1"/>
    <xf numFmtId="165" fontId="0" fillId="0" borderId="3" xfId="0" applyNumberFormat="1" applyBorder="1"/>
    <xf numFmtId="164" fontId="0" fillId="10" borderId="1" xfId="0" applyNumberFormat="1" applyFill="1" applyBorder="1"/>
    <xf numFmtId="0" fontId="2" fillId="11" borderId="5" xfId="0" applyFont="1" applyFill="1" applyBorder="1"/>
    <xf numFmtId="0" fontId="2" fillId="11" borderId="6" xfId="0" applyFont="1" applyFill="1" applyBorder="1"/>
    <xf numFmtId="3" fontId="0" fillId="3" borderId="3" xfId="0" applyNumberFormat="1" applyFill="1" applyBorder="1" applyAlignment="1">
      <alignment horizontal="center"/>
    </xf>
    <xf numFmtId="0" fontId="0" fillId="5" borderId="3" xfId="0" applyFill="1" applyBorder="1"/>
    <xf numFmtId="3" fontId="0" fillId="5" borderId="3" xfId="0" applyNumberFormat="1" applyFill="1" applyBorder="1"/>
    <xf numFmtId="166" fontId="0" fillId="6" borderId="0" xfId="2" applyNumberFormat="1" applyFont="1" applyFill="1" applyBorder="1"/>
    <xf numFmtId="0" fontId="2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10" fontId="0" fillId="4" borderId="0" xfId="2" applyNumberFormat="1" applyFont="1" applyFill="1"/>
    <xf numFmtId="3" fontId="0" fillId="4" borderId="3" xfId="0" applyNumberFormat="1" applyFill="1" applyBorder="1"/>
    <xf numFmtId="3" fontId="0" fillId="13" borderId="3" xfId="0" applyNumberFormat="1" applyFill="1" applyBorder="1"/>
    <xf numFmtId="166" fontId="0" fillId="13" borderId="0" xfId="2" applyNumberFormat="1" applyFont="1" applyFill="1" applyBorder="1"/>
    <xf numFmtId="3" fontId="0" fillId="14" borderId="3" xfId="0" applyNumberFormat="1" applyFill="1" applyBorder="1"/>
    <xf numFmtId="3" fontId="0" fillId="15" borderId="3" xfId="0" applyNumberFormat="1" applyFill="1" applyBorder="1"/>
    <xf numFmtId="166" fontId="0" fillId="15" borderId="0" xfId="2" applyNumberFormat="1" applyFont="1" applyFill="1" applyBorder="1"/>
    <xf numFmtId="3" fontId="0" fillId="2" borderId="0" xfId="0" applyNumberFormat="1" applyFill="1"/>
    <xf numFmtId="0" fontId="2" fillId="2" borderId="0" xfId="0" applyFont="1" applyFill="1"/>
    <xf numFmtId="0" fontId="3" fillId="3" borderId="5" xfId="0" applyFont="1" applyFill="1" applyBorder="1"/>
    <xf numFmtId="0" fontId="3" fillId="2" borderId="0" xfId="0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10" fontId="0" fillId="2" borderId="0" xfId="2" applyNumberFormat="1" applyFont="1" applyFill="1" applyBorder="1" applyAlignment="1">
      <alignment horizontal="center"/>
    </xf>
    <xf numFmtId="0" fontId="5" fillId="17" borderId="0" xfId="0" applyFont="1" applyFill="1"/>
    <xf numFmtId="167" fontId="0" fillId="2" borderId="0" xfId="0" applyNumberFormat="1" applyFill="1" applyAlignment="1">
      <alignment horizontal="left" vertical="top"/>
    </xf>
    <xf numFmtId="0" fontId="0" fillId="2" borderId="11" xfId="0" applyFill="1" applyBorder="1"/>
    <xf numFmtId="0" fontId="0" fillId="2" borderId="13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15" xfId="0" applyFill="1" applyBorder="1"/>
    <xf numFmtId="167" fontId="0" fillId="2" borderId="16" xfId="0" applyNumberFormat="1" applyFill="1" applyBorder="1" applyAlignment="1">
      <alignment horizontal="left" vertical="top"/>
    </xf>
    <xf numFmtId="167" fontId="0" fillId="2" borderId="17" xfId="0" applyNumberFormat="1" applyFill="1" applyBorder="1" applyAlignment="1">
      <alignment horizontal="left" vertical="top"/>
    </xf>
    <xf numFmtId="165" fontId="0" fillId="2" borderId="16" xfId="1" applyNumberFormat="1" applyFont="1" applyFill="1" applyBorder="1" applyAlignment="1">
      <alignment horizontal="left" vertical="top"/>
    </xf>
    <xf numFmtId="165" fontId="0" fillId="2" borderId="0" xfId="1" applyNumberFormat="1" applyFont="1" applyFill="1" applyAlignment="1">
      <alignment horizontal="left" vertical="top"/>
    </xf>
    <xf numFmtId="165" fontId="0" fillId="2" borderId="17" xfId="1" applyNumberFormat="1" applyFont="1" applyFill="1" applyBorder="1" applyAlignment="1">
      <alignment horizontal="left" vertical="top"/>
    </xf>
    <xf numFmtId="0" fontId="0" fillId="6" borderId="18" xfId="0" applyFill="1" applyBorder="1"/>
    <xf numFmtId="165" fontId="0" fillId="6" borderId="19" xfId="1" applyNumberFormat="1" applyFont="1" applyFill="1" applyBorder="1" applyAlignment="1">
      <alignment horizontal="left" vertical="top"/>
    </xf>
    <xf numFmtId="165" fontId="0" fillId="6" borderId="20" xfId="1" applyNumberFormat="1" applyFont="1" applyFill="1" applyBorder="1" applyAlignment="1">
      <alignment horizontal="left" vertical="top"/>
    </xf>
    <xf numFmtId="165" fontId="0" fillId="6" borderId="21" xfId="1" applyNumberFormat="1" applyFont="1" applyFill="1" applyBorder="1" applyAlignment="1">
      <alignment horizontal="left" vertical="top"/>
    </xf>
    <xf numFmtId="0" fontId="10" fillId="18" borderId="0" xfId="0" applyFont="1" applyFill="1"/>
    <xf numFmtId="0" fontId="0" fillId="2" borderId="22" xfId="1" applyNumberFormat="1" applyFont="1" applyFill="1" applyBorder="1" applyAlignment="1" applyProtection="1">
      <alignment horizontal="left"/>
    </xf>
    <xf numFmtId="0" fontId="0" fillId="2" borderId="0" xfId="1" applyNumberFormat="1" applyFont="1" applyFill="1" applyProtection="1"/>
    <xf numFmtId="0" fontId="0" fillId="2" borderId="16" xfId="1" applyNumberFormat="1" applyFont="1" applyFill="1" applyBorder="1" applyAlignment="1" applyProtection="1">
      <alignment horizontal="left"/>
    </xf>
    <xf numFmtId="165" fontId="0" fillId="2" borderId="16" xfId="1" applyNumberFormat="1" applyFont="1" applyFill="1" applyBorder="1" applyAlignment="1" applyProtection="1">
      <alignment horizontal="left" vertical="top"/>
    </xf>
    <xf numFmtId="165" fontId="0" fillId="2" borderId="17" xfId="1" applyNumberFormat="1" applyFont="1" applyFill="1" applyBorder="1" applyAlignment="1" applyProtection="1">
      <alignment horizontal="left" vertical="top"/>
    </xf>
    <xf numFmtId="165" fontId="0" fillId="2" borderId="0" xfId="1" applyNumberFormat="1" applyFont="1" applyFill="1" applyBorder="1" applyAlignment="1" applyProtection="1">
      <alignment horizontal="left" vertical="top"/>
    </xf>
    <xf numFmtId="165" fontId="0" fillId="2" borderId="0" xfId="1" applyNumberFormat="1" applyFont="1" applyFill="1" applyProtection="1"/>
    <xf numFmtId="0" fontId="0" fillId="2" borderId="19" xfId="1" applyNumberFormat="1" applyFont="1" applyFill="1" applyBorder="1" applyAlignment="1" applyProtection="1">
      <alignment horizontal="left"/>
    </xf>
    <xf numFmtId="165" fontId="0" fillId="2" borderId="19" xfId="1" applyNumberFormat="1" applyFont="1" applyFill="1" applyBorder="1" applyAlignment="1" applyProtection="1">
      <alignment horizontal="left" vertical="top"/>
    </xf>
    <xf numFmtId="165" fontId="0" fillId="2" borderId="21" xfId="1" applyNumberFormat="1" applyFont="1" applyFill="1" applyBorder="1" applyAlignment="1" applyProtection="1">
      <alignment horizontal="left" vertical="top"/>
    </xf>
    <xf numFmtId="0" fontId="0" fillId="2" borderId="21" xfId="1" applyNumberFormat="1" applyFont="1" applyFill="1" applyBorder="1" applyAlignment="1" applyProtection="1">
      <alignment horizontal="left" vertical="top"/>
    </xf>
    <xf numFmtId="165" fontId="0" fillId="2" borderId="20" xfId="1" applyNumberFormat="1" applyFont="1" applyFill="1" applyBorder="1" applyAlignment="1" applyProtection="1">
      <alignment horizontal="left" vertical="top"/>
    </xf>
    <xf numFmtId="0" fontId="0" fillId="2" borderId="0" xfId="0" applyFill="1" applyAlignment="1">
      <alignment horizontal="left"/>
    </xf>
    <xf numFmtId="165" fontId="0" fillId="0" borderId="16" xfId="1" applyNumberFormat="1" applyFont="1" applyFill="1" applyBorder="1" applyAlignment="1" applyProtection="1">
      <alignment horizontal="left" vertical="top"/>
    </xf>
    <xf numFmtId="165" fontId="0" fillId="0" borderId="0" xfId="1" applyNumberFormat="1" applyFont="1" applyFill="1" applyBorder="1" applyAlignment="1" applyProtection="1">
      <alignment horizontal="left" vertical="top"/>
    </xf>
    <xf numFmtId="165" fontId="0" fillId="0" borderId="19" xfId="1" applyNumberFormat="1" applyFont="1" applyFill="1" applyBorder="1" applyAlignment="1" applyProtection="1">
      <alignment horizontal="left" vertical="top"/>
    </xf>
    <xf numFmtId="165" fontId="0" fillId="0" borderId="20" xfId="1" applyNumberFormat="1" applyFont="1" applyFill="1" applyBorder="1" applyAlignment="1" applyProtection="1">
      <alignment horizontal="left" vertical="top"/>
    </xf>
    <xf numFmtId="165" fontId="0" fillId="2" borderId="0" xfId="0" applyNumberFormat="1" applyFill="1"/>
    <xf numFmtId="165" fontId="0" fillId="4" borderId="0" xfId="0" applyNumberFormat="1" applyFill="1"/>
    <xf numFmtId="0" fontId="10" fillId="2" borderId="0" xfId="0" applyFont="1" applyFill="1"/>
    <xf numFmtId="165" fontId="0" fillId="0" borderId="0" xfId="0" applyNumberFormat="1"/>
    <xf numFmtId="2" fontId="0" fillId="2" borderId="0" xfId="0" applyNumberFormat="1" applyFill="1"/>
    <xf numFmtId="1" fontId="0" fillId="2" borderId="0" xfId="0" applyNumberFormat="1" applyFill="1"/>
    <xf numFmtId="0" fontId="0" fillId="2" borderId="1" xfId="0" applyFill="1" applyBorder="1"/>
    <xf numFmtId="167" fontId="0" fillId="2" borderId="23" xfId="0" applyNumberFormat="1" applyFill="1" applyBorder="1" applyAlignment="1">
      <alignment horizontal="left" vertical="top"/>
    </xf>
    <xf numFmtId="165" fontId="0" fillId="4" borderId="0" xfId="1" applyNumberFormat="1" applyFont="1" applyFill="1" applyBorder="1" applyAlignment="1">
      <alignment horizontal="left" vertical="top"/>
    </xf>
    <xf numFmtId="165" fontId="0" fillId="2" borderId="0" xfId="1" applyNumberFormat="1" applyFont="1" applyFill="1" applyBorder="1" applyAlignment="1">
      <alignment horizontal="left" vertical="top"/>
    </xf>
    <xf numFmtId="0" fontId="10" fillId="2" borderId="15" xfId="0" applyFont="1" applyFill="1" applyBorder="1"/>
    <xf numFmtId="165" fontId="0" fillId="20" borderId="0" xfId="1" applyNumberFormat="1" applyFont="1" applyFill="1" applyBorder="1" applyAlignment="1">
      <alignment horizontal="left" vertical="top"/>
    </xf>
    <xf numFmtId="0" fontId="0" fillId="2" borderId="18" xfId="0" applyFill="1" applyBorder="1"/>
    <xf numFmtId="165" fontId="0" fillId="4" borderId="20" xfId="1" applyNumberFormat="1" applyFont="1" applyFill="1" applyBorder="1" applyAlignment="1">
      <alignment horizontal="left" vertical="top"/>
    </xf>
    <xf numFmtId="165" fontId="0" fillId="2" borderId="21" xfId="1" applyNumberFormat="1" applyFont="1" applyFill="1" applyBorder="1" applyAlignment="1">
      <alignment horizontal="left" vertical="top"/>
    </xf>
    <xf numFmtId="165" fontId="0" fillId="2" borderId="20" xfId="1" applyNumberFormat="1" applyFont="1" applyFill="1" applyBorder="1" applyAlignment="1">
      <alignment horizontal="left" vertical="top"/>
    </xf>
    <xf numFmtId="0" fontId="0" fillId="22" borderId="0" xfId="0" applyFill="1" applyAlignment="1">
      <alignment horizontal="center"/>
    </xf>
    <xf numFmtId="0" fontId="0" fillId="22" borderId="0" xfId="0" applyFill="1"/>
    <xf numFmtId="2" fontId="0" fillId="22" borderId="9" xfId="0" applyNumberFormat="1" applyFill="1" applyBorder="1"/>
    <xf numFmtId="2" fontId="0" fillId="24" borderId="9" xfId="0" applyNumberFormat="1" applyFill="1" applyBorder="1"/>
    <xf numFmtId="0" fontId="0" fillId="25" borderId="0" xfId="0" applyFill="1"/>
    <xf numFmtId="0" fontId="0" fillId="25" borderId="0" xfId="0" applyFill="1" applyAlignment="1">
      <alignment horizontal="center"/>
    </xf>
    <xf numFmtId="0" fontId="11" fillId="25" borderId="0" xfId="0" applyFont="1" applyFill="1" applyAlignment="1">
      <alignment horizontal="center"/>
    </xf>
    <xf numFmtId="0" fontId="14" fillId="27" borderId="23" xfId="0" applyFont="1" applyFill="1" applyBorder="1" applyAlignment="1">
      <alignment horizontal="center"/>
    </xf>
    <xf numFmtId="0" fontId="14" fillId="27" borderId="25" xfId="0" applyFont="1" applyFill="1" applyBorder="1" applyAlignment="1">
      <alignment horizontal="center"/>
    </xf>
    <xf numFmtId="0" fontId="4" fillId="28" borderId="0" xfId="0" applyFont="1" applyFill="1"/>
    <xf numFmtId="0" fontId="2" fillId="28" borderId="0" xfId="0" applyFont="1" applyFill="1" applyAlignment="1">
      <alignment horizontal="center" vertical="center" wrapText="1"/>
    </xf>
    <xf numFmtId="0" fontId="2" fillId="28" borderId="0" xfId="0" applyFont="1" applyFill="1" applyAlignment="1">
      <alignment horizontal="center" vertical="center"/>
    </xf>
    <xf numFmtId="0" fontId="14" fillId="22" borderId="0" xfId="0" applyFont="1" applyFill="1" applyAlignment="1">
      <alignment horizontal="center" vertical="center"/>
    </xf>
    <xf numFmtId="0" fontId="14" fillId="29" borderId="16" xfId="0" applyFont="1" applyFill="1" applyBorder="1" applyAlignment="1">
      <alignment horizontal="center" vertical="center"/>
    </xf>
    <xf numFmtId="0" fontId="14" fillId="30" borderId="0" xfId="0" applyFont="1" applyFill="1" applyAlignment="1">
      <alignment vertical="center"/>
    </xf>
    <xf numFmtId="0" fontId="14" fillId="30" borderId="17" xfId="0" applyFont="1" applyFill="1" applyBorder="1" applyAlignment="1">
      <alignment vertical="center"/>
    </xf>
    <xf numFmtId="0" fontId="0" fillId="31" borderId="0" xfId="0" applyFill="1"/>
    <xf numFmtId="0" fontId="14" fillId="22" borderId="0" xfId="0" applyFont="1" applyFill="1" applyAlignment="1">
      <alignment horizontal="center" vertical="center" wrapText="1"/>
    </xf>
    <xf numFmtId="0" fontId="14" fillId="30" borderId="0" xfId="0" applyFont="1" applyFill="1"/>
    <xf numFmtId="0" fontId="14" fillId="22" borderId="0" xfId="0" applyFont="1" applyFill="1" applyAlignment="1">
      <alignment vertical="center"/>
    </xf>
    <xf numFmtId="0" fontId="14" fillId="31" borderId="0" xfId="0" applyFont="1" applyFill="1" applyAlignment="1">
      <alignment horizontal="center" wrapText="1"/>
    </xf>
    <xf numFmtId="168" fontId="0" fillId="22" borderId="0" xfId="0" applyNumberFormat="1" applyFill="1" applyAlignment="1">
      <alignment horizontal="center"/>
    </xf>
    <xf numFmtId="0" fontId="14" fillId="29" borderId="16" xfId="0" applyFont="1" applyFill="1" applyBorder="1" applyAlignment="1">
      <alignment horizontal="center" wrapText="1"/>
    </xf>
    <xf numFmtId="0" fontId="0" fillId="30" borderId="0" xfId="0" applyFill="1" applyAlignment="1">
      <alignment horizontal="center"/>
    </xf>
    <xf numFmtId="0" fontId="0" fillId="22" borderId="17" xfId="0" applyFill="1" applyBorder="1"/>
    <xf numFmtId="0" fontId="0" fillId="29" borderId="16" xfId="0" applyFill="1" applyBorder="1"/>
    <xf numFmtId="0" fontId="0" fillId="29" borderId="19" xfId="0" applyFill="1" applyBorder="1"/>
    <xf numFmtId="0" fontId="0" fillId="30" borderId="20" xfId="0" applyFill="1" applyBorder="1" applyAlignment="1">
      <alignment horizontal="center"/>
    </xf>
    <xf numFmtId="0" fontId="0" fillId="22" borderId="20" xfId="0" applyFill="1" applyBorder="1"/>
    <xf numFmtId="0" fontId="0" fillId="22" borderId="21" xfId="0" applyFill="1" applyBorder="1"/>
    <xf numFmtId="0" fontId="16" fillId="22" borderId="16" xfId="0" applyFont="1" applyFill="1" applyBorder="1" applyAlignment="1">
      <alignment horizontal="center"/>
    </xf>
    <xf numFmtId="0" fontId="19" fillId="22" borderId="0" xfId="0" applyFont="1" applyFill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2" borderId="15" xfId="0" applyFill="1" applyBorder="1" applyAlignment="1">
      <alignment horizontal="center"/>
    </xf>
    <xf numFmtId="0" fontId="16" fillId="22" borderId="19" xfId="0" applyFont="1" applyFill="1" applyBorder="1" applyAlignment="1">
      <alignment horizontal="center"/>
    </xf>
    <xf numFmtId="0" fontId="19" fillId="22" borderId="20" xfId="0" applyFont="1" applyFill="1" applyBorder="1" applyAlignment="1">
      <alignment horizontal="center"/>
    </xf>
    <xf numFmtId="0" fontId="0" fillId="22" borderId="18" xfId="0" applyFill="1" applyBorder="1" applyAlignment="1">
      <alignment horizontal="center"/>
    </xf>
    <xf numFmtId="0" fontId="16" fillId="22" borderId="0" xfId="0" applyFont="1" applyFill="1" applyAlignment="1">
      <alignment horizontal="center"/>
    </xf>
    <xf numFmtId="0" fontId="14" fillId="27" borderId="23" xfId="0" applyFont="1" applyFill="1" applyBorder="1"/>
    <xf numFmtId="0" fontId="14" fillId="27" borderId="25" xfId="0" applyFont="1" applyFill="1" applyBorder="1"/>
    <xf numFmtId="168" fontId="0" fillId="25" borderId="20" xfId="0" applyNumberFormat="1" applyFill="1" applyBorder="1" applyAlignment="1">
      <alignment vertical="center"/>
    </xf>
    <xf numFmtId="168" fontId="0" fillId="25" borderId="21" xfId="0" applyNumberFormat="1" applyFill="1" applyBorder="1" applyAlignment="1">
      <alignment vertical="center"/>
    </xf>
    <xf numFmtId="0" fontId="14" fillId="25" borderId="0" xfId="0" applyFont="1" applyFill="1" applyAlignment="1">
      <alignment horizontal="center" vertical="center"/>
    </xf>
    <xf numFmtId="0" fontId="14" fillId="25" borderId="0" xfId="0" applyFont="1" applyFill="1" applyAlignment="1">
      <alignment vertical="center"/>
    </xf>
    <xf numFmtId="0" fontId="14" fillId="25" borderId="0" xfId="0" applyFont="1" applyFill="1" applyAlignment="1">
      <alignment horizontal="center"/>
    </xf>
    <xf numFmtId="0" fontId="14" fillId="22" borderId="0" xfId="0" applyFont="1" applyFill="1"/>
    <xf numFmtId="0" fontId="14" fillId="27" borderId="0" xfId="0" applyFont="1" applyFill="1"/>
    <xf numFmtId="0" fontId="14" fillId="27" borderId="17" xfId="0" applyFont="1" applyFill="1" applyBorder="1"/>
    <xf numFmtId="165" fontId="0" fillId="22" borderId="20" xfId="1" applyNumberFormat="1" applyFont="1" applyFill="1" applyBorder="1" applyAlignment="1">
      <alignment horizontal="left" indent="9"/>
    </xf>
    <xf numFmtId="165" fontId="0" fillId="22" borderId="21" xfId="1" applyNumberFormat="1" applyFont="1" applyFill="1" applyBorder="1" applyAlignment="1">
      <alignment horizontal="left" indent="9"/>
    </xf>
    <xf numFmtId="0" fontId="0" fillId="33" borderId="0" xfId="0" applyFill="1"/>
    <xf numFmtId="0" fontId="2" fillId="23" borderId="12" xfId="0" applyFont="1" applyFill="1" applyBorder="1"/>
    <xf numFmtId="0" fontId="2" fillId="23" borderId="13" xfId="0" applyFont="1" applyFill="1" applyBorder="1"/>
    <xf numFmtId="0" fontId="2" fillId="23" borderId="14" xfId="0" applyFont="1" applyFill="1" applyBorder="1"/>
    <xf numFmtId="0" fontId="14" fillId="34" borderId="12" xfId="0" applyFont="1" applyFill="1" applyBorder="1"/>
    <xf numFmtId="0" fontId="14" fillId="34" borderId="13" xfId="0" applyFont="1" applyFill="1" applyBorder="1"/>
    <xf numFmtId="0" fontId="16" fillId="34" borderId="13" xfId="0" applyFont="1" applyFill="1" applyBorder="1"/>
    <xf numFmtId="0" fontId="14" fillId="34" borderId="14" xfId="0" applyFont="1" applyFill="1" applyBorder="1"/>
    <xf numFmtId="0" fontId="14" fillId="33" borderId="16" xfId="0" applyFont="1" applyFill="1" applyBorder="1"/>
    <xf numFmtId="0" fontId="14" fillId="33" borderId="0" xfId="0" applyFont="1" applyFill="1"/>
    <xf numFmtId="0" fontId="16" fillId="33" borderId="0" xfId="0" applyFont="1" applyFill="1" applyAlignment="1">
      <alignment horizontal="center"/>
    </xf>
    <xf numFmtId="0" fontId="14" fillId="33" borderId="0" xfId="0" applyFont="1" applyFill="1" applyAlignment="1">
      <alignment horizontal="center"/>
    </xf>
    <xf numFmtId="0" fontId="14" fillId="33" borderId="17" xfId="0" applyFont="1" applyFill="1" applyBorder="1"/>
    <xf numFmtId="0" fontId="0" fillId="33" borderId="16" xfId="0" applyFill="1" applyBorder="1"/>
    <xf numFmtId="0" fontId="19" fillId="22" borderId="0" xfId="0" applyFont="1" applyFill="1" applyAlignment="1">
      <alignment horizontal="right"/>
    </xf>
    <xf numFmtId="0" fontId="19" fillId="22" borderId="17" xfId="0" applyFont="1" applyFill="1" applyBorder="1" applyAlignment="1">
      <alignment horizontal="right"/>
    </xf>
    <xf numFmtId="0" fontId="0" fillId="33" borderId="19" xfId="0" applyFill="1" applyBorder="1"/>
    <xf numFmtId="0" fontId="0" fillId="33" borderId="20" xfId="0" applyFill="1" applyBorder="1"/>
    <xf numFmtId="0" fontId="19" fillId="22" borderId="20" xfId="0" applyFont="1" applyFill="1" applyBorder="1" applyAlignment="1">
      <alignment horizontal="right"/>
    </xf>
    <xf numFmtId="0" fontId="19" fillId="22" borderId="21" xfId="0" applyFont="1" applyFill="1" applyBorder="1" applyAlignment="1">
      <alignment horizontal="right"/>
    </xf>
    <xf numFmtId="0" fontId="16" fillId="25" borderId="0" xfId="0" applyFont="1" applyFill="1"/>
    <xf numFmtId="0" fontId="11" fillId="36" borderId="9" xfId="0" applyFont="1" applyFill="1" applyBorder="1" applyAlignment="1">
      <alignment horizontal="center"/>
    </xf>
    <xf numFmtId="0" fontId="14" fillId="30" borderId="29" xfId="0" applyFont="1" applyFill="1" applyBorder="1" applyAlignment="1">
      <alignment horizontal="center" vertical="center" wrapText="1"/>
    </xf>
    <xf numFmtId="0" fontId="14" fillId="30" borderId="30" xfId="0" applyFont="1" applyFill="1" applyBorder="1" applyAlignment="1">
      <alignment horizontal="center" vertical="center" wrapText="1"/>
    </xf>
    <xf numFmtId="1" fontId="14" fillId="30" borderId="30" xfId="0" applyNumberFormat="1" applyFont="1" applyFill="1" applyBorder="1" applyAlignment="1">
      <alignment horizontal="center" vertical="center" wrapText="1"/>
    </xf>
    <xf numFmtId="0" fontId="14" fillId="30" borderId="31" xfId="0" applyFont="1" applyFill="1" applyBorder="1" applyAlignment="1">
      <alignment horizontal="center" vertical="center" wrapText="1"/>
    </xf>
    <xf numFmtId="0" fontId="14" fillId="22" borderId="9" xfId="0" applyFont="1" applyFill="1" applyBorder="1"/>
    <xf numFmtId="0" fontId="0" fillId="30" borderId="32" xfId="0" applyFill="1" applyBorder="1" applyAlignment="1">
      <alignment horizontal="center"/>
    </xf>
    <xf numFmtId="3" fontId="0" fillId="22" borderId="0" xfId="0" applyNumberFormat="1" applyFill="1"/>
    <xf numFmtId="0" fontId="0" fillId="30" borderId="29" xfId="0" applyFill="1" applyBorder="1" applyAlignment="1">
      <alignment horizontal="center"/>
    </xf>
    <xf numFmtId="3" fontId="0" fillId="22" borderId="30" xfId="0" applyNumberFormat="1" applyFill="1" applyBorder="1"/>
    <xf numFmtId="3" fontId="0" fillId="22" borderId="9" xfId="0" applyNumberFormat="1" applyFill="1" applyBorder="1"/>
    <xf numFmtId="0" fontId="2" fillId="23" borderId="22" xfId="0" applyFont="1" applyFill="1" applyBorder="1"/>
    <xf numFmtId="0" fontId="2" fillId="23" borderId="23" xfId="0" applyFont="1" applyFill="1" applyBorder="1"/>
    <xf numFmtId="0" fontId="2" fillId="23" borderId="25" xfId="0" applyFont="1" applyFill="1" applyBorder="1"/>
    <xf numFmtId="0" fontId="14" fillId="34" borderId="16" xfId="0" applyFont="1" applyFill="1" applyBorder="1"/>
    <xf numFmtId="0" fontId="14" fillId="34" borderId="0" xfId="0" applyFont="1" applyFill="1"/>
    <xf numFmtId="0" fontId="16" fillId="34" borderId="0" xfId="0" applyFont="1" applyFill="1"/>
    <xf numFmtId="0" fontId="14" fillId="34" borderId="17" xfId="0" applyFont="1" applyFill="1" applyBorder="1"/>
    <xf numFmtId="0" fontId="10" fillId="0" borderId="0" xfId="3"/>
    <xf numFmtId="167" fontId="10" fillId="0" borderId="0" xfId="3" applyNumberFormat="1" applyAlignment="1">
      <alignment horizontal="left" vertical="top"/>
    </xf>
    <xf numFmtId="0" fontId="10" fillId="0" borderId="0" xfId="3" applyAlignment="1">
      <alignment horizontal="left" vertical="top"/>
    </xf>
    <xf numFmtId="3" fontId="10" fillId="0" borderId="0" xfId="3" applyNumberFormat="1" applyAlignment="1">
      <alignment horizontal="left" vertical="top"/>
    </xf>
    <xf numFmtId="0" fontId="10" fillId="20" borderId="0" xfId="3" applyFill="1"/>
    <xf numFmtId="3" fontId="10" fillId="4" borderId="0" xfId="3" applyNumberFormat="1" applyFill="1" applyAlignment="1">
      <alignment horizontal="left" vertical="top"/>
    </xf>
    <xf numFmtId="0" fontId="10" fillId="4" borderId="0" xfId="3" applyFill="1" applyAlignment="1">
      <alignment horizontal="left" vertical="top"/>
    </xf>
    <xf numFmtId="3" fontId="0" fillId="2" borderId="3" xfId="0" applyNumberFormat="1" applyFill="1" applyBorder="1" applyAlignment="1">
      <alignment horizontal="right"/>
    </xf>
    <xf numFmtId="14" fontId="14" fillId="37" borderId="0" xfId="0" applyNumberFormat="1" applyFont="1" applyFill="1"/>
    <xf numFmtId="0" fontId="20" fillId="22" borderId="0" xfId="0" applyFont="1" applyFill="1"/>
    <xf numFmtId="0" fontId="20" fillId="38" borderId="0" xfId="0" applyFont="1" applyFill="1"/>
    <xf numFmtId="0" fontId="20" fillId="30" borderId="35" xfId="0" applyFont="1" applyFill="1" applyBorder="1"/>
    <xf numFmtId="3" fontId="20" fillId="30" borderId="10" xfId="0" applyNumberFormat="1" applyFont="1" applyFill="1" applyBorder="1" applyAlignment="1">
      <alignment horizontal="center"/>
    </xf>
    <xf numFmtId="3" fontId="20" fillId="22" borderId="10" xfId="0" applyNumberFormat="1" applyFont="1" applyFill="1" applyBorder="1"/>
    <xf numFmtId="0" fontId="20" fillId="39" borderId="35" xfId="0" applyFont="1" applyFill="1" applyBorder="1"/>
    <xf numFmtId="3" fontId="20" fillId="39" borderId="10" xfId="0" applyNumberFormat="1" applyFont="1" applyFill="1" applyBorder="1"/>
    <xf numFmtId="3" fontId="0" fillId="25" borderId="9" xfId="0" applyNumberFormat="1" applyFill="1" applyBorder="1"/>
    <xf numFmtId="0" fontId="0" fillId="25" borderId="0" xfId="0" applyFill="1" applyAlignment="1">
      <alignment wrapText="1"/>
    </xf>
    <xf numFmtId="167" fontId="21" fillId="21" borderId="0" xfId="3" applyNumberFormat="1" applyFont="1" applyFill="1" applyAlignment="1">
      <alignment horizontal="left" vertical="top"/>
    </xf>
    <xf numFmtId="0" fontId="21" fillId="21" borderId="0" xfId="3" applyFont="1" applyFill="1" applyAlignment="1">
      <alignment horizontal="left" vertical="top"/>
    </xf>
    <xf numFmtId="167" fontId="10" fillId="21" borderId="0" xfId="3" applyNumberFormat="1" applyFill="1" applyAlignment="1">
      <alignment horizontal="left" vertical="top"/>
    </xf>
    <xf numFmtId="0" fontId="10" fillId="21" borderId="0" xfId="3" applyFill="1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7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1" applyNumberFormat="1" applyFont="1" applyFill="1" applyAlignment="1" applyProtection="1"/>
    <xf numFmtId="165" fontId="8" fillId="2" borderId="0" xfId="0" applyNumberFormat="1" applyFont="1" applyFill="1"/>
    <xf numFmtId="165" fontId="19" fillId="2" borderId="0" xfId="0" applyNumberFormat="1" applyFont="1" applyFill="1"/>
    <xf numFmtId="0" fontId="0" fillId="22" borderId="36" xfId="0" applyFill="1" applyBorder="1"/>
    <xf numFmtId="0" fontId="0" fillId="22" borderId="37" xfId="0" applyFill="1" applyBorder="1"/>
    <xf numFmtId="0" fontId="2" fillId="11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5" fontId="0" fillId="2" borderId="0" xfId="0" applyNumberFormat="1" applyFill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12" xfId="1" applyNumberFormat="1" applyFont="1" applyFill="1" applyBorder="1" applyAlignment="1" applyProtection="1">
      <alignment horizontal="center" vertical="top"/>
    </xf>
    <xf numFmtId="0" fontId="0" fillId="0" borderId="13" xfId="1" applyNumberFormat="1" applyFont="1" applyFill="1" applyBorder="1" applyAlignment="1" applyProtection="1">
      <alignment horizontal="center" vertical="top"/>
    </xf>
    <xf numFmtId="0" fontId="0" fillId="2" borderId="12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12" xfId="1" applyNumberFormat="1" applyFont="1" applyFill="1" applyBorder="1" applyAlignment="1" applyProtection="1">
      <alignment horizontal="center" vertical="top"/>
    </xf>
    <xf numFmtId="0" fontId="0" fillId="2" borderId="14" xfId="1" applyNumberFormat="1" applyFont="1" applyFill="1" applyBorder="1" applyAlignment="1" applyProtection="1">
      <alignment horizontal="center" vertical="top"/>
    </xf>
    <xf numFmtId="0" fontId="0" fillId="2" borderId="0" xfId="1" applyNumberFormat="1" applyFont="1" applyFill="1" applyAlignment="1" applyProtection="1">
      <alignment horizontal="center"/>
    </xf>
    <xf numFmtId="0" fontId="0" fillId="2" borderId="0" xfId="0" applyFill="1" applyAlignment="1">
      <alignment horizontal="center" wrapText="1"/>
    </xf>
    <xf numFmtId="0" fontId="0" fillId="2" borderId="13" xfId="0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19" borderId="0" xfId="0" applyFill="1" applyAlignment="1">
      <alignment horizontal="center"/>
    </xf>
    <xf numFmtId="0" fontId="11" fillId="23" borderId="20" xfId="0" applyFont="1" applyFill="1" applyBorder="1" applyAlignment="1">
      <alignment horizontal="center"/>
    </xf>
    <xf numFmtId="0" fontId="11" fillId="23" borderId="24" xfId="0" applyFont="1" applyFill="1" applyBorder="1" applyAlignment="1">
      <alignment horizontal="center"/>
    </xf>
    <xf numFmtId="0" fontId="14" fillId="27" borderId="22" xfId="0" applyFont="1" applyFill="1" applyBorder="1" applyAlignment="1">
      <alignment horizontal="center"/>
    </xf>
    <xf numFmtId="0" fontId="14" fillId="27" borderId="23" xfId="0" applyFont="1" applyFill="1" applyBorder="1" applyAlignment="1">
      <alignment horizontal="center"/>
    </xf>
    <xf numFmtId="0" fontId="14" fillId="29" borderId="16" xfId="0" applyFont="1" applyFill="1" applyBorder="1" applyAlignment="1">
      <alignment horizontal="center" vertical="center"/>
    </xf>
    <xf numFmtId="0" fontId="14" fillId="29" borderId="0" xfId="0" applyFont="1" applyFill="1" applyAlignment="1">
      <alignment horizontal="center" vertical="center"/>
    </xf>
    <xf numFmtId="0" fontId="2" fillId="26" borderId="19" xfId="0" applyFont="1" applyFill="1" applyBorder="1" applyAlignment="1">
      <alignment horizontal="center"/>
    </xf>
    <xf numFmtId="0" fontId="2" fillId="26" borderId="20" xfId="0" applyFont="1" applyFill="1" applyBorder="1" applyAlignment="1">
      <alignment horizontal="center"/>
    </xf>
    <xf numFmtId="0" fontId="11" fillId="36" borderId="26" xfId="0" applyFont="1" applyFill="1" applyBorder="1" applyAlignment="1">
      <alignment horizontal="center"/>
    </xf>
    <xf numFmtId="0" fontId="11" fillId="36" borderId="27" xfId="0" applyFont="1" applyFill="1" applyBorder="1" applyAlignment="1">
      <alignment horizontal="center"/>
    </xf>
    <xf numFmtId="0" fontId="11" fillId="36" borderId="28" xfId="0" applyFont="1" applyFill="1" applyBorder="1" applyAlignment="1">
      <alignment horizontal="center"/>
    </xf>
    <xf numFmtId="0" fontId="14" fillId="22" borderId="33" xfId="0" applyFont="1" applyFill="1" applyBorder="1" applyAlignment="1">
      <alignment horizontal="center" vertical="center"/>
    </xf>
    <xf numFmtId="0" fontId="14" fillId="22" borderId="32" xfId="0" applyFont="1" applyFill="1" applyBorder="1" applyAlignment="1">
      <alignment horizontal="center" vertical="center"/>
    </xf>
    <xf numFmtId="0" fontId="14" fillId="22" borderId="29" xfId="0" applyFont="1" applyFill="1" applyBorder="1" applyAlignment="1">
      <alignment horizontal="center" vertical="center"/>
    </xf>
    <xf numFmtId="3" fontId="0" fillId="25" borderId="33" xfId="0" applyNumberFormat="1" applyFill="1" applyBorder="1" applyAlignment="1">
      <alignment horizontal="right" vertical="center"/>
    </xf>
    <xf numFmtId="3" fontId="0" fillId="25" borderId="32" xfId="0" applyNumberFormat="1" applyFill="1" applyBorder="1" applyAlignment="1">
      <alignment horizontal="right" vertical="center"/>
    </xf>
    <xf numFmtId="3" fontId="0" fillId="25" borderId="29" xfId="0" applyNumberFormat="1" applyFill="1" applyBorder="1" applyAlignment="1">
      <alignment horizontal="right" vertical="center"/>
    </xf>
    <xf numFmtId="0" fontId="14" fillId="24" borderId="0" xfId="0" applyFont="1" applyFill="1" applyAlignment="1">
      <alignment horizontal="center"/>
    </xf>
    <xf numFmtId="0" fontId="2" fillId="23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2" fillId="23" borderId="25" xfId="0" applyFont="1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16" fillId="35" borderId="0" xfId="0" applyFont="1" applyFill="1" applyAlignment="1">
      <alignment horizontal="center"/>
    </xf>
    <xf numFmtId="0" fontId="11" fillId="23" borderId="12" xfId="0" applyFont="1" applyFill="1" applyBorder="1" applyAlignment="1">
      <alignment horizontal="center"/>
    </xf>
    <xf numFmtId="0" fontId="11" fillId="23" borderId="14" xfId="0" applyFont="1" applyFill="1" applyBorder="1" applyAlignment="1">
      <alignment horizontal="center"/>
    </xf>
    <xf numFmtId="0" fontId="11" fillId="23" borderId="13" xfId="0" applyFont="1" applyFill="1" applyBorder="1" applyAlignment="1">
      <alignment horizontal="center"/>
    </xf>
    <xf numFmtId="0" fontId="16" fillId="32" borderId="19" xfId="0" applyFont="1" applyFill="1" applyBorder="1" applyAlignment="1">
      <alignment horizontal="center" vertical="center"/>
    </xf>
    <xf numFmtId="0" fontId="16" fillId="32" borderId="20" xfId="0" applyFont="1" applyFill="1" applyBorder="1" applyAlignment="1">
      <alignment horizontal="center" vertical="center"/>
    </xf>
    <xf numFmtId="3" fontId="0" fillId="22" borderId="33" xfId="0" applyNumberFormat="1" applyFill="1" applyBorder="1" applyAlignment="1">
      <alignment horizontal="right" vertical="center"/>
    </xf>
    <xf numFmtId="3" fontId="0" fillId="22" borderId="32" xfId="0" applyNumberFormat="1" applyFill="1" applyBorder="1" applyAlignment="1">
      <alignment horizontal="right" vertical="center"/>
    </xf>
    <xf numFmtId="3" fontId="0" fillId="22" borderId="29" xfId="0" applyNumberFormat="1" applyFill="1" applyBorder="1" applyAlignment="1">
      <alignment horizontal="right" vertical="center"/>
    </xf>
    <xf numFmtId="0" fontId="11" fillId="26" borderId="5" xfId="0" applyFont="1" applyFill="1" applyBorder="1" applyAlignment="1">
      <alignment horizontal="center"/>
    </xf>
    <xf numFmtId="0" fontId="11" fillId="26" borderId="34" xfId="0" applyFont="1" applyFill="1" applyBorder="1" applyAlignment="1">
      <alignment horizontal="center"/>
    </xf>
    <xf numFmtId="0" fontId="0" fillId="21" borderId="0" xfId="0" applyFill="1" applyAlignment="1">
      <alignment horizontal="center"/>
    </xf>
  </cellXfs>
  <cellStyles count="4">
    <cellStyle name="Millares" xfId="1" builtinId="3"/>
    <cellStyle name="Normal" xfId="0" builtinId="0"/>
    <cellStyle name="Normal 2" xfId="3" xr:uid="{7E6B20A9-477B-4910-B1E9-B7CDB9891403}"/>
    <cellStyle name="Porcentaje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CC"/>
      <color rgb="FFC5F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Población de</a:t>
            </a:r>
            <a:r>
              <a:rPr lang="en-US" baseline="0"/>
              <a:t> mujeres</a:t>
            </a:r>
            <a:r>
              <a:rPr lang="en-US"/>
              <a:t>, Zacatecas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328911970502052E-2"/>
          <c:y val="0.14071944774026535"/>
          <c:w val="0.95880261665140332"/>
          <c:h val="0.66784615108042999"/>
        </c:manualLayout>
      </c:layout>
      <c:barChart>
        <c:barDir val="col"/>
        <c:grouping val="clustered"/>
        <c:varyColors val="0"/>
        <c:ser>
          <c:idx val="0"/>
          <c:order val="0"/>
          <c:tx>
            <c:v>Mujeres, Zacatecas 2020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Datos!$B$6:$B$107</c:f>
              <c:strCache>
                <c:ptCount val="102"/>
                <c:pt idx="0">
                  <c:v>0 años</c:v>
                </c:pt>
                <c:pt idx="1">
                  <c:v>1 año</c:v>
                </c:pt>
                <c:pt idx="2">
                  <c:v>2 años</c:v>
                </c:pt>
                <c:pt idx="3">
                  <c:v>3 años</c:v>
                </c:pt>
                <c:pt idx="4">
                  <c:v>4 años</c:v>
                </c:pt>
                <c:pt idx="5">
                  <c:v>5 años</c:v>
                </c:pt>
                <c:pt idx="6">
                  <c:v>6 años</c:v>
                </c:pt>
                <c:pt idx="7">
                  <c:v>7 años</c:v>
                </c:pt>
                <c:pt idx="8">
                  <c:v>8 años</c:v>
                </c:pt>
                <c:pt idx="9">
                  <c:v>9 años</c:v>
                </c:pt>
                <c:pt idx="10">
                  <c:v>10 años</c:v>
                </c:pt>
                <c:pt idx="11">
                  <c:v>11 años</c:v>
                </c:pt>
                <c:pt idx="12">
                  <c:v>12 años</c:v>
                </c:pt>
                <c:pt idx="13">
                  <c:v>13 años</c:v>
                </c:pt>
                <c:pt idx="14">
                  <c:v>14 años</c:v>
                </c:pt>
                <c:pt idx="15">
                  <c:v>15 años</c:v>
                </c:pt>
                <c:pt idx="16">
                  <c:v>16 años</c:v>
                </c:pt>
                <c:pt idx="17">
                  <c:v>17 años</c:v>
                </c:pt>
                <c:pt idx="18">
                  <c:v>18 años</c:v>
                </c:pt>
                <c:pt idx="19">
                  <c:v>19 años</c:v>
                </c:pt>
                <c:pt idx="20">
                  <c:v>20 años</c:v>
                </c:pt>
                <c:pt idx="21">
                  <c:v>21 años</c:v>
                </c:pt>
                <c:pt idx="22">
                  <c:v>22 años</c:v>
                </c:pt>
                <c:pt idx="23">
                  <c:v>23 años</c:v>
                </c:pt>
                <c:pt idx="24">
                  <c:v>24 años</c:v>
                </c:pt>
                <c:pt idx="25">
                  <c:v>25 años</c:v>
                </c:pt>
                <c:pt idx="26">
                  <c:v>26 años</c:v>
                </c:pt>
                <c:pt idx="27">
                  <c:v>27 años</c:v>
                </c:pt>
                <c:pt idx="28">
                  <c:v>28 años</c:v>
                </c:pt>
                <c:pt idx="29">
                  <c:v>29 años</c:v>
                </c:pt>
                <c:pt idx="30">
                  <c:v>30 años</c:v>
                </c:pt>
                <c:pt idx="31">
                  <c:v>31 años</c:v>
                </c:pt>
                <c:pt idx="32">
                  <c:v>32 años</c:v>
                </c:pt>
                <c:pt idx="33">
                  <c:v>33 años</c:v>
                </c:pt>
                <c:pt idx="34">
                  <c:v>34 años</c:v>
                </c:pt>
                <c:pt idx="35">
                  <c:v>35 años</c:v>
                </c:pt>
                <c:pt idx="36">
                  <c:v>36 años</c:v>
                </c:pt>
                <c:pt idx="37">
                  <c:v>37 años</c:v>
                </c:pt>
                <c:pt idx="38">
                  <c:v>38 años</c:v>
                </c:pt>
                <c:pt idx="39">
                  <c:v>39 años</c:v>
                </c:pt>
                <c:pt idx="40">
                  <c:v>40 años</c:v>
                </c:pt>
                <c:pt idx="41">
                  <c:v>41 años</c:v>
                </c:pt>
                <c:pt idx="42">
                  <c:v>42 años</c:v>
                </c:pt>
                <c:pt idx="43">
                  <c:v>43 años</c:v>
                </c:pt>
                <c:pt idx="44">
                  <c:v>44 años</c:v>
                </c:pt>
                <c:pt idx="45">
                  <c:v>45 años</c:v>
                </c:pt>
                <c:pt idx="46">
                  <c:v>46 años</c:v>
                </c:pt>
                <c:pt idx="47">
                  <c:v>47 años</c:v>
                </c:pt>
                <c:pt idx="48">
                  <c:v>48 años</c:v>
                </c:pt>
                <c:pt idx="49">
                  <c:v>49 años</c:v>
                </c:pt>
                <c:pt idx="50">
                  <c:v>50 años</c:v>
                </c:pt>
                <c:pt idx="51">
                  <c:v>51 años</c:v>
                </c:pt>
                <c:pt idx="52">
                  <c:v>52 años</c:v>
                </c:pt>
                <c:pt idx="53">
                  <c:v>53 años</c:v>
                </c:pt>
                <c:pt idx="54">
                  <c:v>54 años</c:v>
                </c:pt>
                <c:pt idx="55">
                  <c:v>55 años</c:v>
                </c:pt>
                <c:pt idx="56">
                  <c:v>56 años</c:v>
                </c:pt>
                <c:pt idx="57">
                  <c:v>57 años</c:v>
                </c:pt>
                <c:pt idx="58">
                  <c:v>58 años</c:v>
                </c:pt>
                <c:pt idx="59">
                  <c:v>59 años</c:v>
                </c:pt>
                <c:pt idx="60">
                  <c:v>60 años</c:v>
                </c:pt>
                <c:pt idx="61">
                  <c:v>61 años</c:v>
                </c:pt>
                <c:pt idx="62">
                  <c:v>62 años</c:v>
                </c:pt>
                <c:pt idx="63">
                  <c:v>63 años</c:v>
                </c:pt>
                <c:pt idx="64">
                  <c:v>64 años</c:v>
                </c:pt>
                <c:pt idx="65">
                  <c:v>65 años</c:v>
                </c:pt>
                <c:pt idx="66">
                  <c:v>66 años</c:v>
                </c:pt>
                <c:pt idx="67">
                  <c:v>67 años</c:v>
                </c:pt>
                <c:pt idx="68">
                  <c:v>68 años</c:v>
                </c:pt>
                <c:pt idx="69">
                  <c:v>69 años</c:v>
                </c:pt>
                <c:pt idx="70">
                  <c:v>70 años</c:v>
                </c:pt>
                <c:pt idx="71">
                  <c:v>71 años</c:v>
                </c:pt>
                <c:pt idx="72">
                  <c:v>72 años</c:v>
                </c:pt>
                <c:pt idx="73">
                  <c:v>73 años</c:v>
                </c:pt>
                <c:pt idx="74">
                  <c:v>74 años</c:v>
                </c:pt>
                <c:pt idx="75">
                  <c:v>75 años</c:v>
                </c:pt>
                <c:pt idx="76">
                  <c:v>76 años</c:v>
                </c:pt>
                <c:pt idx="77">
                  <c:v>77 años</c:v>
                </c:pt>
                <c:pt idx="78">
                  <c:v>78 años</c:v>
                </c:pt>
                <c:pt idx="79">
                  <c:v>79 años</c:v>
                </c:pt>
                <c:pt idx="80">
                  <c:v>80 años</c:v>
                </c:pt>
                <c:pt idx="81">
                  <c:v>81 años</c:v>
                </c:pt>
                <c:pt idx="82">
                  <c:v>82 años</c:v>
                </c:pt>
                <c:pt idx="83">
                  <c:v>83 años</c:v>
                </c:pt>
                <c:pt idx="84">
                  <c:v>84 años</c:v>
                </c:pt>
                <c:pt idx="85">
                  <c:v>85 años</c:v>
                </c:pt>
                <c:pt idx="86">
                  <c:v>86 años</c:v>
                </c:pt>
                <c:pt idx="87">
                  <c:v>87 años</c:v>
                </c:pt>
                <c:pt idx="88">
                  <c:v>88 años</c:v>
                </c:pt>
                <c:pt idx="89">
                  <c:v>89 años</c:v>
                </c:pt>
                <c:pt idx="90">
                  <c:v>90 años</c:v>
                </c:pt>
                <c:pt idx="91">
                  <c:v>91 años</c:v>
                </c:pt>
                <c:pt idx="92">
                  <c:v>92 años</c:v>
                </c:pt>
                <c:pt idx="93">
                  <c:v>93 años</c:v>
                </c:pt>
                <c:pt idx="94">
                  <c:v>94 años</c:v>
                </c:pt>
                <c:pt idx="95">
                  <c:v>95 años</c:v>
                </c:pt>
                <c:pt idx="96">
                  <c:v>96 años</c:v>
                </c:pt>
                <c:pt idx="97">
                  <c:v>97 años</c:v>
                </c:pt>
                <c:pt idx="98">
                  <c:v>98 años</c:v>
                </c:pt>
                <c:pt idx="99">
                  <c:v>99 años</c:v>
                </c:pt>
                <c:pt idx="100">
                  <c:v>De 100 y más años</c:v>
                </c:pt>
                <c:pt idx="101">
                  <c:v>No especificado</c:v>
                </c:pt>
              </c:strCache>
            </c:strRef>
          </c:cat>
          <c:val>
            <c:numRef>
              <c:f>Datos!$D$6:$D$107</c:f>
              <c:numCache>
                <c:formatCode>#,##0</c:formatCode>
                <c:ptCount val="102"/>
                <c:pt idx="0">
                  <c:v>13882</c:v>
                </c:pt>
                <c:pt idx="1">
                  <c:v>14433</c:v>
                </c:pt>
                <c:pt idx="2">
                  <c:v>15505</c:v>
                </c:pt>
                <c:pt idx="3">
                  <c:v>15684</c:v>
                </c:pt>
                <c:pt idx="4">
                  <c:v>15678</c:v>
                </c:pt>
                <c:pt idx="5">
                  <c:v>15702</c:v>
                </c:pt>
                <c:pt idx="6">
                  <c:v>15200</c:v>
                </c:pt>
                <c:pt idx="7">
                  <c:v>15194</c:v>
                </c:pt>
                <c:pt idx="8">
                  <c:v>15728</c:v>
                </c:pt>
                <c:pt idx="9">
                  <c:v>15439</c:v>
                </c:pt>
                <c:pt idx="10">
                  <c:v>15808</c:v>
                </c:pt>
                <c:pt idx="11">
                  <c:v>14532</c:v>
                </c:pt>
                <c:pt idx="12">
                  <c:v>14880</c:v>
                </c:pt>
                <c:pt idx="13">
                  <c:v>14518</c:v>
                </c:pt>
                <c:pt idx="14">
                  <c:v>14705</c:v>
                </c:pt>
                <c:pt idx="15">
                  <c:v>14296</c:v>
                </c:pt>
                <c:pt idx="16">
                  <c:v>13965</c:v>
                </c:pt>
                <c:pt idx="17">
                  <c:v>14152</c:v>
                </c:pt>
                <c:pt idx="18">
                  <c:v>14523</c:v>
                </c:pt>
                <c:pt idx="19">
                  <c:v>13412</c:v>
                </c:pt>
                <c:pt idx="20">
                  <c:v>14958</c:v>
                </c:pt>
                <c:pt idx="21">
                  <c:v>12859</c:v>
                </c:pt>
                <c:pt idx="22">
                  <c:v>13684</c:v>
                </c:pt>
                <c:pt idx="23">
                  <c:v>12797</c:v>
                </c:pt>
                <c:pt idx="24">
                  <c:v>12651</c:v>
                </c:pt>
                <c:pt idx="25">
                  <c:v>13194</c:v>
                </c:pt>
                <c:pt idx="26">
                  <c:v>12401</c:v>
                </c:pt>
                <c:pt idx="27">
                  <c:v>12275</c:v>
                </c:pt>
                <c:pt idx="28">
                  <c:v>12378</c:v>
                </c:pt>
                <c:pt idx="29">
                  <c:v>11520</c:v>
                </c:pt>
                <c:pt idx="30">
                  <c:v>14413</c:v>
                </c:pt>
                <c:pt idx="31">
                  <c:v>10564</c:v>
                </c:pt>
                <c:pt idx="32">
                  <c:v>12913</c:v>
                </c:pt>
                <c:pt idx="33">
                  <c:v>11580</c:v>
                </c:pt>
                <c:pt idx="34">
                  <c:v>11386</c:v>
                </c:pt>
                <c:pt idx="35">
                  <c:v>12153</c:v>
                </c:pt>
                <c:pt idx="36">
                  <c:v>11281</c:v>
                </c:pt>
                <c:pt idx="37">
                  <c:v>10164</c:v>
                </c:pt>
                <c:pt idx="38">
                  <c:v>11157</c:v>
                </c:pt>
                <c:pt idx="39">
                  <c:v>10320</c:v>
                </c:pt>
                <c:pt idx="40">
                  <c:v>13090</c:v>
                </c:pt>
                <c:pt idx="41">
                  <c:v>8927</c:v>
                </c:pt>
                <c:pt idx="42">
                  <c:v>12050</c:v>
                </c:pt>
                <c:pt idx="43">
                  <c:v>10457</c:v>
                </c:pt>
                <c:pt idx="44">
                  <c:v>9419</c:v>
                </c:pt>
                <c:pt idx="45">
                  <c:v>11289</c:v>
                </c:pt>
                <c:pt idx="46">
                  <c:v>9401</c:v>
                </c:pt>
                <c:pt idx="47">
                  <c:v>9486</c:v>
                </c:pt>
                <c:pt idx="48">
                  <c:v>9770</c:v>
                </c:pt>
                <c:pt idx="49">
                  <c:v>9073</c:v>
                </c:pt>
                <c:pt idx="50">
                  <c:v>11301</c:v>
                </c:pt>
                <c:pt idx="51">
                  <c:v>7452</c:v>
                </c:pt>
                <c:pt idx="52">
                  <c:v>9550</c:v>
                </c:pt>
                <c:pt idx="53">
                  <c:v>8326</c:v>
                </c:pt>
                <c:pt idx="54">
                  <c:v>8613</c:v>
                </c:pt>
                <c:pt idx="55">
                  <c:v>8397</c:v>
                </c:pt>
                <c:pt idx="56">
                  <c:v>7693</c:v>
                </c:pt>
                <c:pt idx="57">
                  <c:v>6754</c:v>
                </c:pt>
                <c:pt idx="58">
                  <c:v>6957</c:v>
                </c:pt>
                <c:pt idx="59">
                  <c:v>6655</c:v>
                </c:pt>
                <c:pt idx="60">
                  <c:v>8471</c:v>
                </c:pt>
                <c:pt idx="61">
                  <c:v>4650</c:v>
                </c:pt>
                <c:pt idx="62">
                  <c:v>6117</c:v>
                </c:pt>
                <c:pt idx="63">
                  <c:v>5873</c:v>
                </c:pt>
                <c:pt idx="64">
                  <c:v>5220</c:v>
                </c:pt>
                <c:pt idx="65">
                  <c:v>5979</c:v>
                </c:pt>
                <c:pt idx="66">
                  <c:v>4380</c:v>
                </c:pt>
                <c:pt idx="67">
                  <c:v>4321</c:v>
                </c:pt>
                <c:pt idx="68">
                  <c:v>4812</c:v>
                </c:pt>
                <c:pt idx="69">
                  <c:v>3720</c:v>
                </c:pt>
                <c:pt idx="70">
                  <c:v>4659</c:v>
                </c:pt>
                <c:pt idx="71">
                  <c:v>2810</c:v>
                </c:pt>
                <c:pt idx="72">
                  <c:v>3843</c:v>
                </c:pt>
                <c:pt idx="73">
                  <c:v>3360</c:v>
                </c:pt>
                <c:pt idx="74">
                  <c:v>3348</c:v>
                </c:pt>
                <c:pt idx="75">
                  <c:v>3383</c:v>
                </c:pt>
                <c:pt idx="76">
                  <c:v>2969</c:v>
                </c:pt>
                <c:pt idx="77">
                  <c:v>2399</c:v>
                </c:pt>
                <c:pt idx="78">
                  <c:v>2558</c:v>
                </c:pt>
                <c:pt idx="79">
                  <c:v>2033</c:v>
                </c:pt>
                <c:pt idx="80">
                  <c:v>2629</c:v>
                </c:pt>
                <c:pt idx="81">
                  <c:v>1448</c:v>
                </c:pt>
                <c:pt idx="82">
                  <c:v>1813</c:v>
                </c:pt>
                <c:pt idx="83">
                  <c:v>1747</c:v>
                </c:pt>
                <c:pt idx="84">
                  <c:v>1780</c:v>
                </c:pt>
                <c:pt idx="85">
                  <c:v>1622</c:v>
                </c:pt>
                <c:pt idx="86">
                  <c:v>1305</c:v>
                </c:pt>
                <c:pt idx="87">
                  <c:v>1049</c:v>
                </c:pt>
                <c:pt idx="88">
                  <c:v>975</c:v>
                </c:pt>
                <c:pt idx="89">
                  <c:v>791</c:v>
                </c:pt>
                <c:pt idx="90">
                  <c:v>829</c:v>
                </c:pt>
                <c:pt idx="91">
                  <c:v>365</c:v>
                </c:pt>
                <c:pt idx="92">
                  <c:v>464</c:v>
                </c:pt>
                <c:pt idx="93">
                  <c:v>388</c:v>
                </c:pt>
                <c:pt idx="94">
                  <c:v>363</c:v>
                </c:pt>
                <c:pt idx="95">
                  <c:v>308</c:v>
                </c:pt>
                <c:pt idx="96">
                  <c:v>253</c:v>
                </c:pt>
                <c:pt idx="97">
                  <c:v>158</c:v>
                </c:pt>
                <c:pt idx="98">
                  <c:v>166</c:v>
                </c:pt>
                <c:pt idx="99">
                  <c:v>100</c:v>
                </c:pt>
                <c:pt idx="100">
                  <c:v>137</c:v>
                </c:pt>
                <c:pt idx="101">
                  <c:v>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B-4AA0-B460-3395832A1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87395200"/>
        <c:axId val="287425664"/>
      </c:barChart>
      <c:catAx>
        <c:axId val="287395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7425664"/>
        <c:crosses val="autoZero"/>
        <c:auto val="1"/>
        <c:lblAlgn val="ctr"/>
        <c:lblOffset val="100"/>
        <c:noMultiLvlLbl val="0"/>
      </c:catAx>
      <c:valAx>
        <c:axId val="2874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73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Nacimientos!$V$71:$V$76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Nacimientos!$W$71:$W$77</c:f>
              <c:numCache>
                <c:formatCode>_-* #,##0_-;\-* #,##0_-;_-* "-"??_-;_-@_-</c:formatCode>
                <c:ptCount val="7"/>
                <c:pt idx="0">
                  <c:v>34296</c:v>
                </c:pt>
                <c:pt idx="1">
                  <c:v>33899</c:v>
                </c:pt>
                <c:pt idx="2">
                  <c:v>33686</c:v>
                </c:pt>
                <c:pt idx="3">
                  <c:v>34608</c:v>
                </c:pt>
                <c:pt idx="4">
                  <c:v>33308</c:v>
                </c:pt>
                <c:pt idx="5">
                  <c:v>31553</c:v>
                </c:pt>
                <c:pt idx="6">
                  <c:v>30414.912561600766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5-4CBF-8756-A74781FBE0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4320568"/>
        <c:axId val="354320248"/>
      </c:lineChart>
      <c:catAx>
        <c:axId val="35432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320248"/>
        <c:crosses val="autoZero"/>
        <c:auto val="1"/>
        <c:lblAlgn val="ctr"/>
        <c:lblOffset val="100"/>
        <c:noMultiLvlLbl val="1"/>
      </c:catAx>
      <c:valAx>
        <c:axId val="354320248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3205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Nacimientos de mujeres</a:t>
            </a:r>
          </a:p>
        </c:rich>
      </c:tx>
      <c:layout>
        <c:manualLayout>
          <c:xMode val="edge"/>
          <c:yMode val="edge"/>
          <c:x val="0.42533011293452677"/>
          <c:y val="3.2991104740912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Nacimientos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(Nacimientos!$U$35,Nacimientos!$W$35,Nacimientos!$Y$35,Nacimientos!$AA$35,Nacimientos!$AC$35,Nacimientos!$AE$35,Nacimientos!$AG$35)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(Nacimientos!$V$44,Nacimientos!$X$44,Nacimientos!$Z$44,Nacimientos!$AB$44,Nacimientos!$AD$44,Nacimientos!$AF$44,Nacimientos!$AH$44)</c:f>
              <c:numCache>
                <c:formatCode>_-* #,##0_-;\-* #,##0_-;_-* "-"??_-;_-@_-</c:formatCode>
                <c:ptCount val="7"/>
                <c:pt idx="0">
                  <c:v>16981</c:v>
                </c:pt>
                <c:pt idx="1">
                  <c:v>16576</c:v>
                </c:pt>
                <c:pt idx="2">
                  <c:v>16658.999999999996</c:v>
                </c:pt>
                <c:pt idx="3">
                  <c:v>17183</c:v>
                </c:pt>
                <c:pt idx="4">
                  <c:v>16451</c:v>
                </c:pt>
                <c:pt idx="5">
                  <c:v>15699</c:v>
                </c:pt>
                <c:pt idx="6">
                  <c:v>12907.809470214646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4-48AA-A318-9F723EA900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54320568"/>
        <c:axId val="354320248"/>
      </c:lineChart>
      <c:catAx>
        <c:axId val="35432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320248"/>
        <c:crosses val="autoZero"/>
        <c:auto val="1"/>
        <c:lblAlgn val="ctr"/>
        <c:lblOffset val="100"/>
        <c:noMultiLvlLbl val="0"/>
      </c:catAx>
      <c:valAx>
        <c:axId val="354320248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3205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Población de</a:t>
            </a:r>
            <a:r>
              <a:rPr lang="en-US" baseline="0"/>
              <a:t> mujeres</a:t>
            </a:r>
            <a:r>
              <a:rPr lang="en-US"/>
              <a:t>, Zacatecas 2010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Mujeres, Zacatecas 2010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Datos!$F$6:$F$107</c:f>
              <c:strCache>
                <c:ptCount val="102"/>
                <c:pt idx="0">
                  <c:v>0 años</c:v>
                </c:pt>
                <c:pt idx="1">
                  <c:v>1 año</c:v>
                </c:pt>
                <c:pt idx="2">
                  <c:v>2 años</c:v>
                </c:pt>
                <c:pt idx="3">
                  <c:v>3 años</c:v>
                </c:pt>
                <c:pt idx="4">
                  <c:v>4 años</c:v>
                </c:pt>
                <c:pt idx="5">
                  <c:v>5 años</c:v>
                </c:pt>
                <c:pt idx="6">
                  <c:v>6 años</c:v>
                </c:pt>
                <c:pt idx="7">
                  <c:v>7 años</c:v>
                </c:pt>
                <c:pt idx="8">
                  <c:v>8 años</c:v>
                </c:pt>
                <c:pt idx="9">
                  <c:v>9 años</c:v>
                </c:pt>
                <c:pt idx="10">
                  <c:v>10 años</c:v>
                </c:pt>
                <c:pt idx="11">
                  <c:v>11 años</c:v>
                </c:pt>
                <c:pt idx="12">
                  <c:v>12 años</c:v>
                </c:pt>
                <c:pt idx="13">
                  <c:v>13 años</c:v>
                </c:pt>
                <c:pt idx="14">
                  <c:v>14 años</c:v>
                </c:pt>
                <c:pt idx="15">
                  <c:v>15 años</c:v>
                </c:pt>
                <c:pt idx="16">
                  <c:v>16 años</c:v>
                </c:pt>
                <c:pt idx="17">
                  <c:v>17 años</c:v>
                </c:pt>
                <c:pt idx="18">
                  <c:v>18 años</c:v>
                </c:pt>
                <c:pt idx="19">
                  <c:v>19 años</c:v>
                </c:pt>
                <c:pt idx="20">
                  <c:v>20 años</c:v>
                </c:pt>
                <c:pt idx="21">
                  <c:v>21 años</c:v>
                </c:pt>
                <c:pt idx="22">
                  <c:v>22 años</c:v>
                </c:pt>
                <c:pt idx="23">
                  <c:v>23 años</c:v>
                </c:pt>
                <c:pt idx="24">
                  <c:v>24 años</c:v>
                </c:pt>
                <c:pt idx="25">
                  <c:v>25 años</c:v>
                </c:pt>
                <c:pt idx="26">
                  <c:v>26 años</c:v>
                </c:pt>
                <c:pt idx="27">
                  <c:v>27 años</c:v>
                </c:pt>
                <c:pt idx="28">
                  <c:v>28 años</c:v>
                </c:pt>
                <c:pt idx="29">
                  <c:v>29 años</c:v>
                </c:pt>
                <c:pt idx="30">
                  <c:v>30 años</c:v>
                </c:pt>
                <c:pt idx="31">
                  <c:v>31 años</c:v>
                </c:pt>
                <c:pt idx="32">
                  <c:v>32 años</c:v>
                </c:pt>
                <c:pt idx="33">
                  <c:v>33 años</c:v>
                </c:pt>
                <c:pt idx="34">
                  <c:v>34 años</c:v>
                </c:pt>
                <c:pt idx="35">
                  <c:v>35 años</c:v>
                </c:pt>
                <c:pt idx="36">
                  <c:v>36 años</c:v>
                </c:pt>
                <c:pt idx="37">
                  <c:v>37 años</c:v>
                </c:pt>
                <c:pt idx="38">
                  <c:v>38 años</c:v>
                </c:pt>
                <c:pt idx="39">
                  <c:v>39 años</c:v>
                </c:pt>
                <c:pt idx="40">
                  <c:v>40 años</c:v>
                </c:pt>
                <c:pt idx="41">
                  <c:v>41 años</c:v>
                </c:pt>
                <c:pt idx="42">
                  <c:v>42 años</c:v>
                </c:pt>
                <c:pt idx="43">
                  <c:v>43 años</c:v>
                </c:pt>
                <c:pt idx="44">
                  <c:v>44 años</c:v>
                </c:pt>
                <c:pt idx="45">
                  <c:v>45 años</c:v>
                </c:pt>
                <c:pt idx="46">
                  <c:v>46 años</c:v>
                </c:pt>
                <c:pt idx="47">
                  <c:v>47 años</c:v>
                </c:pt>
                <c:pt idx="48">
                  <c:v>48 años</c:v>
                </c:pt>
                <c:pt idx="49">
                  <c:v>49 años</c:v>
                </c:pt>
                <c:pt idx="50">
                  <c:v>50 años</c:v>
                </c:pt>
                <c:pt idx="51">
                  <c:v>51 años</c:v>
                </c:pt>
                <c:pt idx="52">
                  <c:v>52 años</c:v>
                </c:pt>
                <c:pt idx="53">
                  <c:v>53 años</c:v>
                </c:pt>
                <c:pt idx="54">
                  <c:v>54 años</c:v>
                </c:pt>
                <c:pt idx="55">
                  <c:v>55 años</c:v>
                </c:pt>
                <c:pt idx="56">
                  <c:v>56 años</c:v>
                </c:pt>
                <c:pt idx="57">
                  <c:v>57 años</c:v>
                </c:pt>
                <c:pt idx="58">
                  <c:v>58 años</c:v>
                </c:pt>
                <c:pt idx="59">
                  <c:v>59 años</c:v>
                </c:pt>
                <c:pt idx="60">
                  <c:v>60 años</c:v>
                </c:pt>
                <c:pt idx="61">
                  <c:v>61 años</c:v>
                </c:pt>
                <c:pt idx="62">
                  <c:v>62 años</c:v>
                </c:pt>
                <c:pt idx="63">
                  <c:v>63 años</c:v>
                </c:pt>
                <c:pt idx="64">
                  <c:v>64 años</c:v>
                </c:pt>
                <c:pt idx="65">
                  <c:v>65 años</c:v>
                </c:pt>
                <c:pt idx="66">
                  <c:v>66 años</c:v>
                </c:pt>
                <c:pt idx="67">
                  <c:v>67 años</c:v>
                </c:pt>
                <c:pt idx="68">
                  <c:v>68 años</c:v>
                </c:pt>
                <c:pt idx="69">
                  <c:v>69 años</c:v>
                </c:pt>
                <c:pt idx="70">
                  <c:v>70 años</c:v>
                </c:pt>
                <c:pt idx="71">
                  <c:v>71 años</c:v>
                </c:pt>
                <c:pt idx="72">
                  <c:v>72 años</c:v>
                </c:pt>
                <c:pt idx="73">
                  <c:v>73 años</c:v>
                </c:pt>
                <c:pt idx="74">
                  <c:v>74 años</c:v>
                </c:pt>
                <c:pt idx="75">
                  <c:v>75 años</c:v>
                </c:pt>
                <c:pt idx="76">
                  <c:v>76 años</c:v>
                </c:pt>
                <c:pt idx="77">
                  <c:v>77 años</c:v>
                </c:pt>
                <c:pt idx="78">
                  <c:v>78 años</c:v>
                </c:pt>
                <c:pt idx="79">
                  <c:v>79 años</c:v>
                </c:pt>
                <c:pt idx="80">
                  <c:v>80 años</c:v>
                </c:pt>
                <c:pt idx="81">
                  <c:v>81 años</c:v>
                </c:pt>
                <c:pt idx="82">
                  <c:v>82 años</c:v>
                </c:pt>
                <c:pt idx="83">
                  <c:v>83 años</c:v>
                </c:pt>
                <c:pt idx="84">
                  <c:v>84 años</c:v>
                </c:pt>
                <c:pt idx="85">
                  <c:v>85 años</c:v>
                </c:pt>
                <c:pt idx="86">
                  <c:v>86 años</c:v>
                </c:pt>
                <c:pt idx="87">
                  <c:v>87 años</c:v>
                </c:pt>
                <c:pt idx="88">
                  <c:v>88 años</c:v>
                </c:pt>
                <c:pt idx="89">
                  <c:v>89 años</c:v>
                </c:pt>
                <c:pt idx="90">
                  <c:v>90 años</c:v>
                </c:pt>
                <c:pt idx="91">
                  <c:v>91 años</c:v>
                </c:pt>
                <c:pt idx="92">
                  <c:v>92 años</c:v>
                </c:pt>
                <c:pt idx="93">
                  <c:v>93 años</c:v>
                </c:pt>
                <c:pt idx="94">
                  <c:v>94 años</c:v>
                </c:pt>
                <c:pt idx="95">
                  <c:v>95 años</c:v>
                </c:pt>
                <c:pt idx="96">
                  <c:v>96 años</c:v>
                </c:pt>
                <c:pt idx="97">
                  <c:v>97 años</c:v>
                </c:pt>
                <c:pt idx="98">
                  <c:v>98 años</c:v>
                </c:pt>
                <c:pt idx="99">
                  <c:v>99 años</c:v>
                </c:pt>
                <c:pt idx="100">
                  <c:v>De 100 y más años</c:v>
                </c:pt>
                <c:pt idx="101">
                  <c:v>No especificado</c:v>
                </c:pt>
              </c:strCache>
            </c:strRef>
          </c:cat>
          <c:val>
            <c:numRef>
              <c:f>Datos!$H$6:$H$107</c:f>
              <c:numCache>
                <c:formatCode>#,##0</c:formatCode>
                <c:ptCount val="102"/>
                <c:pt idx="0">
                  <c:v>14700</c:v>
                </c:pt>
                <c:pt idx="1">
                  <c:v>14502</c:v>
                </c:pt>
                <c:pt idx="2">
                  <c:v>15091</c:v>
                </c:pt>
                <c:pt idx="3">
                  <c:v>15356</c:v>
                </c:pt>
                <c:pt idx="4">
                  <c:v>15068</c:v>
                </c:pt>
                <c:pt idx="5">
                  <c:v>14868</c:v>
                </c:pt>
                <c:pt idx="6">
                  <c:v>15020</c:v>
                </c:pt>
                <c:pt idx="7">
                  <c:v>14803</c:v>
                </c:pt>
                <c:pt idx="8">
                  <c:v>14984</c:v>
                </c:pt>
                <c:pt idx="9">
                  <c:v>15207</c:v>
                </c:pt>
                <c:pt idx="10">
                  <c:v>15685</c:v>
                </c:pt>
                <c:pt idx="11">
                  <c:v>14765</c:v>
                </c:pt>
                <c:pt idx="12">
                  <c:v>15065</c:v>
                </c:pt>
                <c:pt idx="13">
                  <c:v>14555</c:v>
                </c:pt>
                <c:pt idx="14">
                  <c:v>15032</c:v>
                </c:pt>
                <c:pt idx="15">
                  <c:v>15237</c:v>
                </c:pt>
                <c:pt idx="16">
                  <c:v>15033</c:v>
                </c:pt>
                <c:pt idx="17">
                  <c:v>15613</c:v>
                </c:pt>
                <c:pt idx="18">
                  <c:v>15620</c:v>
                </c:pt>
                <c:pt idx="19">
                  <c:v>13827</c:v>
                </c:pt>
                <c:pt idx="20">
                  <c:v>14891</c:v>
                </c:pt>
                <c:pt idx="21">
                  <c:v>13090</c:v>
                </c:pt>
                <c:pt idx="22">
                  <c:v>14115</c:v>
                </c:pt>
                <c:pt idx="23">
                  <c:v>13775</c:v>
                </c:pt>
                <c:pt idx="24">
                  <c:v>13200</c:v>
                </c:pt>
                <c:pt idx="25">
                  <c:v>12644</c:v>
                </c:pt>
                <c:pt idx="26">
                  <c:v>11742</c:v>
                </c:pt>
                <c:pt idx="27">
                  <c:v>11366</c:v>
                </c:pt>
                <c:pt idx="28">
                  <c:v>11227</c:v>
                </c:pt>
                <c:pt idx="29">
                  <c:v>10422</c:v>
                </c:pt>
                <c:pt idx="30">
                  <c:v>12959</c:v>
                </c:pt>
                <c:pt idx="31">
                  <c:v>9333</c:v>
                </c:pt>
                <c:pt idx="32">
                  <c:v>12225</c:v>
                </c:pt>
                <c:pt idx="33">
                  <c:v>11061</c:v>
                </c:pt>
                <c:pt idx="34">
                  <c:v>10612</c:v>
                </c:pt>
                <c:pt idx="35">
                  <c:v>11225</c:v>
                </c:pt>
                <c:pt idx="36">
                  <c:v>10927</c:v>
                </c:pt>
                <c:pt idx="37">
                  <c:v>10015</c:v>
                </c:pt>
                <c:pt idx="38">
                  <c:v>11258</c:v>
                </c:pt>
                <c:pt idx="39">
                  <c:v>9429</c:v>
                </c:pt>
                <c:pt idx="40">
                  <c:v>11513</c:v>
                </c:pt>
                <c:pt idx="41">
                  <c:v>7759</c:v>
                </c:pt>
                <c:pt idx="42">
                  <c:v>10336</c:v>
                </c:pt>
                <c:pt idx="43">
                  <c:v>8988</c:v>
                </c:pt>
                <c:pt idx="44">
                  <c:v>8260</c:v>
                </c:pt>
                <c:pt idx="45">
                  <c:v>8999</c:v>
                </c:pt>
                <c:pt idx="46">
                  <c:v>7691</c:v>
                </c:pt>
                <c:pt idx="47">
                  <c:v>7435</c:v>
                </c:pt>
                <c:pt idx="48">
                  <c:v>7696</c:v>
                </c:pt>
                <c:pt idx="49">
                  <c:v>7078</c:v>
                </c:pt>
                <c:pt idx="50">
                  <c:v>8886</c:v>
                </c:pt>
                <c:pt idx="51">
                  <c:v>5243</c:v>
                </c:pt>
                <c:pt idx="52">
                  <c:v>6656</c:v>
                </c:pt>
                <c:pt idx="53">
                  <c:v>6174</c:v>
                </c:pt>
                <c:pt idx="54">
                  <c:v>5967</c:v>
                </c:pt>
                <c:pt idx="55">
                  <c:v>5981</c:v>
                </c:pt>
                <c:pt idx="56">
                  <c:v>5182</c:v>
                </c:pt>
                <c:pt idx="57">
                  <c:v>4349</c:v>
                </c:pt>
                <c:pt idx="58">
                  <c:v>4797</c:v>
                </c:pt>
                <c:pt idx="59">
                  <c:v>4430</c:v>
                </c:pt>
                <c:pt idx="60">
                  <c:v>5698</c:v>
                </c:pt>
                <c:pt idx="61">
                  <c:v>3167</c:v>
                </c:pt>
                <c:pt idx="62">
                  <c:v>4273</c:v>
                </c:pt>
                <c:pt idx="63">
                  <c:v>4263</c:v>
                </c:pt>
                <c:pt idx="64">
                  <c:v>3957</c:v>
                </c:pt>
                <c:pt idx="65">
                  <c:v>4191</c:v>
                </c:pt>
                <c:pt idx="66">
                  <c:v>3587</c:v>
                </c:pt>
                <c:pt idx="67">
                  <c:v>3238</c:v>
                </c:pt>
                <c:pt idx="68">
                  <c:v>3476</c:v>
                </c:pt>
                <c:pt idx="69">
                  <c:v>2930</c:v>
                </c:pt>
                <c:pt idx="70">
                  <c:v>4217</c:v>
                </c:pt>
                <c:pt idx="71">
                  <c:v>2192</c:v>
                </c:pt>
                <c:pt idx="72">
                  <c:v>3091</c:v>
                </c:pt>
                <c:pt idx="73">
                  <c:v>2812</c:v>
                </c:pt>
                <c:pt idx="74">
                  <c:v>2778</c:v>
                </c:pt>
                <c:pt idx="75">
                  <c:v>2802</c:v>
                </c:pt>
                <c:pt idx="76">
                  <c:v>2240</c:v>
                </c:pt>
                <c:pt idx="77">
                  <c:v>1848</c:v>
                </c:pt>
                <c:pt idx="78">
                  <c:v>2185</c:v>
                </c:pt>
                <c:pt idx="79">
                  <c:v>1484</c:v>
                </c:pt>
                <c:pt idx="80">
                  <c:v>2268</c:v>
                </c:pt>
                <c:pt idx="81">
                  <c:v>959</c:v>
                </c:pt>
                <c:pt idx="82">
                  <c:v>1371</c:v>
                </c:pt>
                <c:pt idx="83">
                  <c:v>1200</c:v>
                </c:pt>
                <c:pt idx="84">
                  <c:v>1275</c:v>
                </c:pt>
                <c:pt idx="85">
                  <c:v>1289</c:v>
                </c:pt>
                <c:pt idx="86">
                  <c:v>959</c:v>
                </c:pt>
                <c:pt idx="87">
                  <c:v>819</c:v>
                </c:pt>
                <c:pt idx="88">
                  <c:v>685</c:v>
                </c:pt>
                <c:pt idx="89">
                  <c:v>603</c:v>
                </c:pt>
                <c:pt idx="90">
                  <c:v>632</c:v>
                </c:pt>
                <c:pt idx="91">
                  <c:v>206</c:v>
                </c:pt>
                <c:pt idx="92">
                  <c:v>294</c:v>
                </c:pt>
                <c:pt idx="93">
                  <c:v>203</c:v>
                </c:pt>
                <c:pt idx="94">
                  <c:v>201</c:v>
                </c:pt>
                <c:pt idx="95">
                  <c:v>166</c:v>
                </c:pt>
                <c:pt idx="96">
                  <c:v>159</c:v>
                </c:pt>
                <c:pt idx="97">
                  <c:v>116</c:v>
                </c:pt>
                <c:pt idx="98">
                  <c:v>127</c:v>
                </c:pt>
                <c:pt idx="99">
                  <c:v>82</c:v>
                </c:pt>
                <c:pt idx="100">
                  <c:v>151</c:v>
                </c:pt>
                <c:pt idx="101">
                  <c:v>6610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D-4744-86A1-34C905BF3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87395200"/>
        <c:axId val="287425664"/>
      </c:barChart>
      <c:catAx>
        <c:axId val="287395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7425664"/>
        <c:crosses val="autoZero"/>
        <c:auto val="1"/>
        <c:lblAlgn val="ctr"/>
        <c:lblOffset val="100"/>
        <c:noMultiLvlLbl val="0"/>
      </c:catAx>
      <c:valAx>
        <c:axId val="2874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73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Población de</a:t>
            </a:r>
            <a:r>
              <a:rPr lang="en-US" baseline="0"/>
              <a:t> mujeres prorrateada</a:t>
            </a:r>
            <a:r>
              <a:rPr lang="en-US"/>
              <a:t>, Zacatecas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328911970502052E-2"/>
          <c:y val="0.14071944774026535"/>
          <c:w val="0.95880261665140332"/>
          <c:h val="0.66784615108042999"/>
        </c:manualLayout>
      </c:layout>
      <c:barChart>
        <c:barDir val="col"/>
        <c:grouping val="clustered"/>
        <c:varyColors val="0"/>
        <c:ser>
          <c:idx val="0"/>
          <c:order val="0"/>
          <c:tx>
            <c:v>Población mujeres, Zacatecas 2020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'Corrección '!$B$7:$B$24</c:f>
              <c:strCache>
                <c:ptCount val="18"/>
                <c:pt idx="0">
                  <c:v>De 0 a 4 años</c:v>
                </c:pt>
                <c:pt idx="1">
                  <c:v>De 5 a 9 años</c:v>
                </c:pt>
                <c:pt idx="2">
                  <c:v>De 10 a 14 años</c:v>
                </c:pt>
                <c:pt idx="3">
                  <c:v>De 15 a 19 años</c:v>
                </c:pt>
                <c:pt idx="4">
                  <c:v>De 20 a 24 años</c:v>
                </c:pt>
                <c:pt idx="5">
                  <c:v>De 25 a 29 años</c:v>
                </c:pt>
                <c:pt idx="6">
                  <c:v>De 30 a 34 años</c:v>
                </c:pt>
                <c:pt idx="7">
                  <c:v>De 35 a 39 años</c:v>
                </c:pt>
                <c:pt idx="8">
                  <c:v>De 40 a 44 años</c:v>
                </c:pt>
                <c:pt idx="9">
                  <c:v>De 45 a 49 años</c:v>
                </c:pt>
                <c:pt idx="10">
                  <c:v>De 50 a 54 años</c:v>
                </c:pt>
                <c:pt idx="11">
                  <c:v>De 55 a 59 años</c:v>
                </c:pt>
                <c:pt idx="12">
                  <c:v>De 60 a 64 años</c:v>
                </c:pt>
                <c:pt idx="13">
                  <c:v>De 65 a 69 años</c:v>
                </c:pt>
                <c:pt idx="14">
                  <c:v>De 70 a 74 años</c:v>
                </c:pt>
                <c:pt idx="15">
                  <c:v>De 75 a 79 años</c:v>
                </c:pt>
                <c:pt idx="16">
                  <c:v>De 80 a 84 años</c:v>
                </c:pt>
                <c:pt idx="17">
                  <c:v>De 85 años y más</c:v>
                </c:pt>
              </c:strCache>
            </c:strRef>
          </c:cat>
          <c:val>
            <c:numRef>
              <c:f>'Corrección '!$C$7:$C$24</c:f>
              <c:numCache>
                <c:formatCode>#,##0</c:formatCode>
                <c:ptCount val="18"/>
                <c:pt idx="0">
                  <c:v>75182</c:v>
                </c:pt>
                <c:pt idx="1">
                  <c:v>77263</c:v>
                </c:pt>
                <c:pt idx="2">
                  <c:v>75384</c:v>
                </c:pt>
                <c:pt idx="3">
                  <c:v>70348</c:v>
                </c:pt>
                <c:pt idx="4">
                  <c:v>66949</c:v>
                </c:pt>
                <c:pt idx="5">
                  <c:v>61768</c:v>
                </c:pt>
                <c:pt idx="6">
                  <c:v>60856</c:v>
                </c:pt>
                <c:pt idx="7">
                  <c:v>55075</c:v>
                </c:pt>
                <c:pt idx="8">
                  <c:v>53943</c:v>
                </c:pt>
                <c:pt idx="9">
                  <c:v>49019</c:v>
                </c:pt>
                <c:pt idx="10">
                  <c:v>45242</c:v>
                </c:pt>
                <c:pt idx="11">
                  <c:v>36456</c:v>
                </c:pt>
                <c:pt idx="12">
                  <c:v>30331</c:v>
                </c:pt>
                <c:pt idx="13">
                  <c:v>23212</c:v>
                </c:pt>
                <c:pt idx="14">
                  <c:v>18020</c:v>
                </c:pt>
                <c:pt idx="15">
                  <c:v>13342</c:v>
                </c:pt>
                <c:pt idx="16">
                  <c:v>9417</c:v>
                </c:pt>
                <c:pt idx="17">
                  <c:v>9273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2-45E6-9646-E52E419C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87395200"/>
        <c:axId val="287425664"/>
      </c:barChart>
      <c:catAx>
        <c:axId val="287395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7425664"/>
        <c:crosses val="autoZero"/>
        <c:auto val="1"/>
        <c:lblAlgn val="ctr"/>
        <c:lblOffset val="100"/>
        <c:noMultiLvlLbl val="0"/>
      </c:catAx>
      <c:valAx>
        <c:axId val="2874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73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Población de</a:t>
            </a:r>
            <a:r>
              <a:rPr lang="en-US" baseline="0"/>
              <a:t> mujeres prorrateada</a:t>
            </a:r>
            <a:r>
              <a:rPr lang="en-US"/>
              <a:t>, Zacatecas 2010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328911970502052E-2"/>
          <c:y val="0.14071944774026535"/>
          <c:w val="0.95880261665140332"/>
          <c:h val="0.66784615108042999"/>
        </c:manualLayout>
      </c:layout>
      <c:barChart>
        <c:barDir val="col"/>
        <c:grouping val="clustered"/>
        <c:varyColors val="0"/>
        <c:ser>
          <c:idx val="0"/>
          <c:order val="0"/>
          <c:tx>
            <c:v>Población mujeres, Zacatecas 2010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'Corrección '!$B$31:$B$48</c:f>
              <c:strCache>
                <c:ptCount val="18"/>
                <c:pt idx="0">
                  <c:v>De 0 a 4 años</c:v>
                </c:pt>
                <c:pt idx="1">
                  <c:v>De 5 a 9 años</c:v>
                </c:pt>
                <c:pt idx="2">
                  <c:v>De 10 a 14 años</c:v>
                </c:pt>
                <c:pt idx="3">
                  <c:v>De 15 a 19 años</c:v>
                </c:pt>
                <c:pt idx="4">
                  <c:v>De 20 a 24 años</c:v>
                </c:pt>
                <c:pt idx="5">
                  <c:v>De 25 a 29 años</c:v>
                </c:pt>
                <c:pt idx="6">
                  <c:v>De 30 a 34 años</c:v>
                </c:pt>
                <c:pt idx="7">
                  <c:v>De 35 a 39 años</c:v>
                </c:pt>
                <c:pt idx="8">
                  <c:v>De 40 a 44 años</c:v>
                </c:pt>
                <c:pt idx="9">
                  <c:v>De 45 a 49 años</c:v>
                </c:pt>
                <c:pt idx="10">
                  <c:v>De 50 a 54 años</c:v>
                </c:pt>
                <c:pt idx="11">
                  <c:v>De 55 a 59 años</c:v>
                </c:pt>
                <c:pt idx="12">
                  <c:v>De 60 a 64 años</c:v>
                </c:pt>
                <c:pt idx="13">
                  <c:v>De 65 a 69 años</c:v>
                </c:pt>
                <c:pt idx="14">
                  <c:v>De 70 a 74 años</c:v>
                </c:pt>
                <c:pt idx="15">
                  <c:v>De 75 a 79 años</c:v>
                </c:pt>
                <c:pt idx="16">
                  <c:v>De 80 a 84 años</c:v>
                </c:pt>
                <c:pt idx="17">
                  <c:v>De 85 años y más</c:v>
                </c:pt>
              </c:strCache>
            </c:strRef>
          </c:cat>
          <c:val>
            <c:numRef>
              <c:f>'Corrección '!$C$31:$C$48</c:f>
              <c:numCache>
                <c:formatCode>#,##0</c:formatCode>
                <c:ptCount val="18"/>
                <c:pt idx="0">
                  <c:v>74717</c:v>
                </c:pt>
                <c:pt idx="1">
                  <c:v>74882</c:v>
                </c:pt>
                <c:pt idx="2">
                  <c:v>81712</c:v>
                </c:pt>
                <c:pt idx="3">
                  <c:v>75330</c:v>
                </c:pt>
                <c:pt idx="4">
                  <c:v>69071</c:v>
                </c:pt>
                <c:pt idx="5">
                  <c:v>57401</c:v>
                </c:pt>
                <c:pt idx="6">
                  <c:v>56190</c:v>
                </c:pt>
                <c:pt idx="7">
                  <c:v>52854</c:v>
                </c:pt>
                <c:pt idx="8">
                  <c:v>46856</c:v>
                </c:pt>
                <c:pt idx="9">
                  <c:v>38899</c:v>
                </c:pt>
                <c:pt idx="10">
                  <c:v>32926</c:v>
                </c:pt>
                <c:pt idx="11">
                  <c:v>24739</c:v>
                </c:pt>
                <c:pt idx="12">
                  <c:v>21358</c:v>
                </c:pt>
                <c:pt idx="13">
                  <c:v>17422</c:v>
                </c:pt>
                <c:pt idx="14">
                  <c:v>15090</c:v>
                </c:pt>
                <c:pt idx="15">
                  <c:v>10559</c:v>
                </c:pt>
                <c:pt idx="16">
                  <c:v>7073</c:v>
                </c:pt>
                <c:pt idx="17">
                  <c:v>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5-4F45-8EA1-E134360E5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87395200"/>
        <c:axId val="287425664"/>
      </c:barChart>
      <c:catAx>
        <c:axId val="287395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7425664"/>
        <c:crosses val="autoZero"/>
        <c:auto val="1"/>
        <c:lblAlgn val="ctr"/>
        <c:lblOffset val="100"/>
        <c:noMultiLvlLbl val="0"/>
      </c:catAx>
      <c:valAx>
        <c:axId val="2874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73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Población de</a:t>
            </a:r>
            <a:r>
              <a:rPr lang="en-US" baseline="0"/>
              <a:t> mujeres corregida</a:t>
            </a:r>
            <a:r>
              <a:rPr lang="en-US"/>
              <a:t>, Zacatecas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328911970502052E-2"/>
          <c:y val="0.14071944774026535"/>
          <c:w val="0.95880261665140332"/>
          <c:h val="0.66784615108042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'Corrección '!$L$5:$M$5</c:f>
              <c:strCache>
                <c:ptCount val="1"/>
                <c:pt idx="0">
                  <c:v>Población de mujeres corregida, Zacatecas 2020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'Corrección '!$L$7:$L$24</c:f>
              <c:strCache>
                <c:ptCount val="18"/>
                <c:pt idx="0">
                  <c:v>De 0 a 4 años</c:v>
                </c:pt>
                <c:pt idx="1">
                  <c:v>De 5 a 9 años</c:v>
                </c:pt>
                <c:pt idx="2">
                  <c:v>De 10 a 14 años</c:v>
                </c:pt>
                <c:pt idx="3">
                  <c:v>De 15 a 19 años</c:v>
                </c:pt>
                <c:pt idx="4">
                  <c:v>De 20 a 24 años</c:v>
                </c:pt>
                <c:pt idx="5">
                  <c:v>De 25 a 29 años</c:v>
                </c:pt>
                <c:pt idx="6">
                  <c:v>De 30 a 34 años</c:v>
                </c:pt>
                <c:pt idx="7">
                  <c:v>De 35 a 39 años</c:v>
                </c:pt>
                <c:pt idx="8">
                  <c:v>De 40 a 44 años</c:v>
                </c:pt>
                <c:pt idx="9">
                  <c:v>De 45 a 49 años</c:v>
                </c:pt>
                <c:pt idx="10">
                  <c:v>De 50 a 54 años</c:v>
                </c:pt>
                <c:pt idx="11">
                  <c:v>De 55 a 59 años</c:v>
                </c:pt>
                <c:pt idx="12">
                  <c:v>De 60 a 64 años</c:v>
                </c:pt>
                <c:pt idx="13">
                  <c:v>De 65 a 69 años</c:v>
                </c:pt>
                <c:pt idx="14">
                  <c:v>De 70 a 74 años</c:v>
                </c:pt>
                <c:pt idx="15">
                  <c:v>De 75 a 79 años</c:v>
                </c:pt>
                <c:pt idx="16">
                  <c:v>De 80 a 84 años</c:v>
                </c:pt>
                <c:pt idx="17">
                  <c:v>De 85 años y más</c:v>
                </c:pt>
              </c:strCache>
            </c:strRef>
          </c:cat>
          <c:val>
            <c:numRef>
              <c:f>'Corrección '!$M$7:$M$24</c:f>
              <c:numCache>
                <c:formatCode>#,##0</c:formatCode>
                <c:ptCount val="18"/>
                <c:pt idx="0">
                  <c:v>75182</c:v>
                </c:pt>
                <c:pt idx="1">
                  <c:v>77263</c:v>
                </c:pt>
                <c:pt idx="2">
                  <c:v>75134.5625</c:v>
                </c:pt>
                <c:pt idx="3">
                  <c:v>70861.3125</c:v>
                </c:pt>
                <c:pt idx="4">
                  <c:v>66357.125</c:v>
                </c:pt>
                <c:pt idx="5">
                  <c:v>62717.3125</c:v>
                </c:pt>
                <c:pt idx="6">
                  <c:v>59690</c:v>
                </c:pt>
                <c:pt idx="7">
                  <c:v>56197.4375</c:v>
                </c:pt>
                <c:pt idx="8">
                  <c:v>53106.75</c:v>
                </c:pt>
                <c:pt idx="9">
                  <c:v>49712.4375</c:v>
                </c:pt>
                <c:pt idx="10">
                  <c:v>44377.875</c:v>
                </c:pt>
                <c:pt idx="11">
                  <c:v>37163.8125</c:v>
                </c:pt>
                <c:pt idx="12">
                  <c:v>29920</c:v>
                </c:pt>
                <c:pt idx="13">
                  <c:v>23482.875</c:v>
                </c:pt>
                <c:pt idx="14">
                  <c:v>17916.75</c:v>
                </c:pt>
                <c:pt idx="15">
                  <c:v>13342</c:v>
                </c:pt>
                <c:pt idx="16">
                  <c:v>9417</c:v>
                </c:pt>
                <c:pt idx="17">
                  <c:v>9273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E-4EEA-A595-2F114E34C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87395200"/>
        <c:axId val="287425664"/>
      </c:barChart>
      <c:catAx>
        <c:axId val="287395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7425664"/>
        <c:crosses val="autoZero"/>
        <c:auto val="1"/>
        <c:lblAlgn val="ctr"/>
        <c:lblOffset val="100"/>
        <c:noMultiLvlLbl val="0"/>
      </c:catAx>
      <c:valAx>
        <c:axId val="2874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73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Población de</a:t>
            </a:r>
            <a:r>
              <a:rPr lang="en-US" baseline="0"/>
              <a:t> mujeres corregida</a:t>
            </a:r>
            <a:r>
              <a:rPr lang="en-US"/>
              <a:t>, Zacatecas 2010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328911970502052E-2"/>
          <c:y val="0.14071944774026535"/>
          <c:w val="0.95880261665140332"/>
          <c:h val="0.66784615108042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'Corrección '!$L$29:$M$29</c:f>
              <c:strCache>
                <c:ptCount val="1"/>
                <c:pt idx="0">
                  <c:v>Población de mujeres corregida, Zacatecas 2010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'Corrección '!$L$31:$L$48</c:f>
              <c:strCache>
                <c:ptCount val="18"/>
                <c:pt idx="0">
                  <c:v>De 0 a 4 años</c:v>
                </c:pt>
                <c:pt idx="1">
                  <c:v>De 5 a 9 años</c:v>
                </c:pt>
                <c:pt idx="2">
                  <c:v>De 10 a 14 años</c:v>
                </c:pt>
                <c:pt idx="3">
                  <c:v>De 15 a 19 años</c:v>
                </c:pt>
                <c:pt idx="4">
                  <c:v>De 20 a 24 años</c:v>
                </c:pt>
                <c:pt idx="5">
                  <c:v>De 25 a 29 años</c:v>
                </c:pt>
                <c:pt idx="6">
                  <c:v>De 30 a 34 años</c:v>
                </c:pt>
                <c:pt idx="7">
                  <c:v>De 35 a 39 años</c:v>
                </c:pt>
                <c:pt idx="8">
                  <c:v>De 40 a 44 años</c:v>
                </c:pt>
                <c:pt idx="9">
                  <c:v>De 45 a 49 años</c:v>
                </c:pt>
                <c:pt idx="10">
                  <c:v>De 50 a 54 años</c:v>
                </c:pt>
                <c:pt idx="11">
                  <c:v>De 55 a 59 años</c:v>
                </c:pt>
                <c:pt idx="12">
                  <c:v>De 60 a 64 años</c:v>
                </c:pt>
                <c:pt idx="13">
                  <c:v>De 65 a 69 años</c:v>
                </c:pt>
                <c:pt idx="14">
                  <c:v>De 70 a 74 años</c:v>
                </c:pt>
                <c:pt idx="15">
                  <c:v>De 75 a 79 años</c:v>
                </c:pt>
                <c:pt idx="16">
                  <c:v>De 80 a 84 años</c:v>
                </c:pt>
                <c:pt idx="17">
                  <c:v>De 85 años y más</c:v>
                </c:pt>
              </c:strCache>
            </c:strRef>
          </c:cat>
          <c:val>
            <c:numRef>
              <c:f>'Corrección '!$M$31:$M$48</c:f>
              <c:numCache>
                <c:formatCode>#,##0</c:formatCode>
                <c:ptCount val="18"/>
                <c:pt idx="0">
                  <c:v>74717</c:v>
                </c:pt>
                <c:pt idx="1">
                  <c:v>74882</c:v>
                </c:pt>
                <c:pt idx="2">
                  <c:v>79636.25</c:v>
                </c:pt>
                <c:pt idx="3">
                  <c:v>76509.3125</c:v>
                </c:pt>
                <c:pt idx="4">
                  <c:v>67733.25</c:v>
                </c:pt>
                <c:pt idx="5">
                  <c:v>59179.375</c:v>
                </c:pt>
                <c:pt idx="6">
                  <c:v>55437.0625</c:v>
                </c:pt>
                <c:pt idx="7">
                  <c:v>52776.5</c:v>
                </c:pt>
                <c:pt idx="8">
                  <c:v>46653.5</c:v>
                </c:pt>
                <c:pt idx="9">
                  <c:v>39407.8125</c:v>
                </c:pt>
                <c:pt idx="10">
                  <c:v>32224.875</c:v>
                </c:pt>
                <c:pt idx="11">
                  <c:v>25512.8125</c:v>
                </c:pt>
                <c:pt idx="12">
                  <c:v>20888</c:v>
                </c:pt>
                <c:pt idx="13">
                  <c:v>17794.625</c:v>
                </c:pt>
                <c:pt idx="14">
                  <c:v>14649.5625</c:v>
                </c:pt>
                <c:pt idx="15">
                  <c:v>10559</c:v>
                </c:pt>
                <c:pt idx="16">
                  <c:v>7073</c:v>
                </c:pt>
                <c:pt idx="17">
                  <c:v>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7-4C6B-AA37-54911853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87395200"/>
        <c:axId val="287425664"/>
      </c:barChart>
      <c:catAx>
        <c:axId val="287395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7425664"/>
        <c:crosses val="autoZero"/>
        <c:auto val="1"/>
        <c:lblAlgn val="ctr"/>
        <c:lblOffset val="100"/>
        <c:noMultiLvlLbl val="0"/>
      </c:catAx>
      <c:valAx>
        <c:axId val="2874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73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baseline="0">
                <a:effectLst/>
              </a:rPr>
              <a:t>Comparación de pirámides (prorrateada y corregida) 2010</a:t>
            </a:r>
            <a:endParaRPr lang="es-MX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28911970502052E-2"/>
          <c:y val="0.14071944774026535"/>
          <c:w val="0.95880261665140332"/>
          <c:h val="0.66784615108042999"/>
        </c:manualLayout>
      </c:layout>
      <c:barChart>
        <c:barDir val="col"/>
        <c:grouping val="clustered"/>
        <c:varyColors val="0"/>
        <c:ser>
          <c:idx val="1"/>
          <c:order val="0"/>
          <c:tx>
            <c:v>Población mujeres, Zacatecas 2010</c:v>
          </c:tx>
          <c:invertIfNegative val="0"/>
          <c:cat>
            <c:strRef>
              <c:f>'Corrección '!$B$31:$B$48</c:f>
              <c:strCache>
                <c:ptCount val="18"/>
                <c:pt idx="0">
                  <c:v>De 0 a 4 años</c:v>
                </c:pt>
                <c:pt idx="1">
                  <c:v>De 5 a 9 años</c:v>
                </c:pt>
                <c:pt idx="2">
                  <c:v>De 10 a 14 años</c:v>
                </c:pt>
                <c:pt idx="3">
                  <c:v>De 15 a 19 años</c:v>
                </c:pt>
                <c:pt idx="4">
                  <c:v>De 20 a 24 años</c:v>
                </c:pt>
                <c:pt idx="5">
                  <c:v>De 25 a 29 años</c:v>
                </c:pt>
                <c:pt idx="6">
                  <c:v>De 30 a 34 años</c:v>
                </c:pt>
                <c:pt idx="7">
                  <c:v>De 35 a 39 años</c:v>
                </c:pt>
                <c:pt idx="8">
                  <c:v>De 40 a 44 años</c:v>
                </c:pt>
                <c:pt idx="9">
                  <c:v>De 45 a 49 años</c:v>
                </c:pt>
                <c:pt idx="10">
                  <c:v>De 50 a 54 años</c:v>
                </c:pt>
                <c:pt idx="11">
                  <c:v>De 55 a 59 años</c:v>
                </c:pt>
                <c:pt idx="12">
                  <c:v>De 60 a 64 años</c:v>
                </c:pt>
                <c:pt idx="13">
                  <c:v>De 65 a 69 años</c:v>
                </c:pt>
                <c:pt idx="14">
                  <c:v>De 70 a 74 años</c:v>
                </c:pt>
                <c:pt idx="15">
                  <c:v>De 75 a 79 años</c:v>
                </c:pt>
                <c:pt idx="16">
                  <c:v>De 80 a 84 años</c:v>
                </c:pt>
                <c:pt idx="17">
                  <c:v>De 85 años y más</c:v>
                </c:pt>
              </c:strCache>
            </c:strRef>
          </c:cat>
          <c:val>
            <c:numRef>
              <c:f>'Corrección '!$C$31:$C$48</c:f>
              <c:numCache>
                <c:formatCode>#,##0</c:formatCode>
                <c:ptCount val="18"/>
                <c:pt idx="0">
                  <c:v>74717</c:v>
                </c:pt>
                <c:pt idx="1">
                  <c:v>74882</c:v>
                </c:pt>
                <c:pt idx="2">
                  <c:v>81712</c:v>
                </c:pt>
                <c:pt idx="3">
                  <c:v>75330</c:v>
                </c:pt>
                <c:pt idx="4">
                  <c:v>69071</c:v>
                </c:pt>
                <c:pt idx="5">
                  <c:v>57401</c:v>
                </c:pt>
                <c:pt idx="6">
                  <c:v>56190</c:v>
                </c:pt>
                <c:pt idx="7">
                  <c:v>52854</c:v>
                </c:pt>
                <c:pt idx="8">
                  <c:v>46856</c:v>
                </c:pt>
                <c:pt idx="9">
                  <c:v>38899</c:v>
                </c:pt>
                <c:pt idx="10">
                  <c:v>32926</c:v>
                </c:pt>
                <c:pt idx="11">
                  <c:v>24739</c:v>
                </c:pt>
                <c:pt idx="12">
                  <c:v>21358</c:v>
                </c:pt>
                <c:pt idx="13">
                  <c:v>17422</c:v>
                </c:pt>
                <c:pt idx="14">
                  <c:v>15090</c:v>
                </c:pt>
                <c:pt idx="15">
                  <c:v>10559</c:v>
                </c:pt>
                <c:pt idx="16">
                  <c:v>7073</c:v>
                </c:pt>
                <c:pt idx="17">
                  <c:v>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2-498E-8E24-652C821B05FD}"/>
            </c:ext>
          </c:extLst>
        </c:ser>
        <c:ser>
          <c:idx val="0"/>
          <c:order val="1"/>
          <c:tx>
            <c:strRef>
              <c:f>'Corrección '!$L$29:$M$29</c:f>
              <c:strCache>
                <c:ptCount val="1"/>
                <c:pt idx="0">
                  <c:v>Población de mujeres corregida, Zacatecas 2010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'Corrección '!$L$31:$L$48</c:f>
              <c:strCache>
                <c:ptCount val="18"/>
                <c:pt idx="0">
                  <c:v>De 0 a 4 años</c:v>
                </c:pt>
                <c:pt idx="1">
                  <c:v>De 5 a 9 años</c:v>
                </c:pt>
                <c:pt idx="2">
                  <c:v>De 10 a 14 años</c:v>
                </c:pt>
                <c:pt idx="3">
                  <c:v>De 15 a 19 años</c:v>
                </c:pt>
                <c:pt idx="4">
                  <c:v>De 20 a 24 años</c:v>
                </c:pt>
                <c:pt idx="5">
                  <c:v>De 25 a 29 años</c:v>
                </c:pt>
                <c:pt idx="6">
                  <c:v>De 30 a 34 años</c:v>
                </c:pt>
                <c:pt idx="7">
                  <c:v>De 35 a 39 años</c:v>
                </c:pt>
                <c:pt idx="8">
                  <c:v>De 40 a 44 años</c:v>
                </c:pt>
                <c:pt idx="9">
                  <c:v>De 45 a 49 años</c:v>
                </c:pt>
                <c:pt idx="10">
                  <c:v>De 50 a 54 años</c:v>
                </c:pt>
                <c:pt idx="11">
                  <c:v>De 55 a 59 años</c:v>
                </c:pt>
                <c:pt idx="12">
                  <c:v>De 60 a 64 años</c:v>
                </c:pt>
                <c:pt idx="13">
                  <c:v>De 65 a 69 años</c:v>
                </c:pt>
                <c:pt idx="14">
                  <c:v>De 70 a 74 años</c:v>
                </c:pt>
                <c:pt idx="15">
                  <c:v>De 75 a 79 años</c:v>
                </c:pt>
                <c:pt idx="16">
                  <c:v>De 80 a 84 años</c:v>
                </c:pt>
                <c:pt idx="17">
                  <c:v>De 85 años y más</c:v>
                </c:pt>
              </c:strCache>
            </c:strRef>
          </c:cat>
          <c:val>
            <c:numRef>
              <c:f>'Corrección '!$M$31:$M$48</c:f>
              <c:numCache>
                <c:formatCode>#,##0</c:formatCode>
                <c:ptCount val="18"/>
                <c:pt idx="0">
                  <c:v>74717</c:v>
                </c:pt>
                <c:pt idx="1">
                  <c:v>74882</c:v>
                </c:pt>
                <c:pt idx="2">
                  <c:v>79636.25</c:v>
                </c:pt>
                <c:pt idx="3">
                  <c:v>76509.3125</c:v>
                </c:pt>
                <c:pt idx="4">
                  <c:v>67733.25</c:v>
                </c:pt>
                <c:pt idx="5">
                  <c:v>59179.375</c:v>
                </c:pt>
                <c:pt idx="6">
                  <c:v>55437.0625</c:v>
                </c:pt>
                <c:pt idx="7">
                  <c:v>52776.5</c:v>
                </c:pt>
                <c:pt idx="8">
                  <c:v>46653.5</c:v>
                </c:pt>
                <c:pt idx="9">
                  <c:v>39407.8125</c:v>
                </c:pt>
                <c:pt idx="10">
                  <c:v>32224.875</c:v>
                </c:pt>
                <c:pt idx="11">
                  <c:v>25512.8125</c:v>
                </c:pt>
                <c:pt idx="12">
                  <c:v>20888</c:v>
                </c:pt>
                <c:pt idx="13">
                  <c:v>17794.625</c:v>
                </c:pt>
                <c:pt idx="14">
                  <c:v>14649.5625</c:v>
                </c:pt>
                <c:pt idx="15">
                  <c:v>10559</c:v>
                </c:pt>
                <c:pt idx="16">
                  <c:v>7073</c:v>
                </c:pt>
                <c:pt idx="17">
                  <c:v>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2-498E-8E24-652C821B0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87395200"/>
        <c:axId val="287425664"/>
      </c:barChart>
      <c:catAx>
        <c:axId val="287395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7425664"/>
        <c:crosses val="autoZero"/>
        <c:auto val="1"/>
        <c:lblAlgn val="ctr"/>
        <c:lblOffset val="100"/>
        <c:noMultiLvlLbl val="0"/>
      </c:catAx>
      <c:valAx>
        <c:axId val="2874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7395200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0" i="0" baseline="0">
                <a:effectLst/>
              </a:rPr>
              <a:t>Comparación de pirámides (prorrateada y corregida) 2020</a:t>
            </a:r>
            <a:endParaRPr lang="es-MX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28911970502052E-2"/>
          <c:y val="0.14071944774026535"/>
          <c:w val="0.95880261665140332"/>
          <c:h val="0.66784615108042999"/>
        </c:manualLayout>
      </c:layout>
      <c:barChart>
        <c:barDir val="col"/>
        <c:grouping val="clustered"/>
        <c:varyColors val="0"/>
        <c:ser>
          <c:idx val="1"/>
          <c:order val="0"/>
          <c:tx>
            <c:v>Población mujeres, Zacatecas 2020</c:v>
          </c:tx>
          <c:invertIfNegative val="0"/>
          <c:cat>
            <c:strRef>
              <c:f>'Corrección '!$B$7:$B$24</c:f>
              <c:strCache>
                <c:ptCount val="18"/>
                <c:pt idx="0">
                  <c:v>De 0 a 4 años</c:v>
                </c:pt>
                <c:pt idx="1">
                  <c:v>De 5 a 9 años</c:v>
                </c:pt>
                <c:pt idx="2">
                  <c:v>De 10 a 14 años</c:v>
                </c:pt>
                <c:pt idx="3">
                  <c:v>De 15 a 19 años</c:v>
                </c:pt>
                <c:pt idx="4">
                  <c:v>De 20 a 24 años</c:v>
                </c:pt>
                <c:pt idx="5">
                  <c:v>De 25 a 29 años</c:v>
                </c:pt>
                <c:pt idx="6">
                  <c:v>De 30 a 34 años</c:v>
                </c:pt>
                <c:pt idx="7">
                  <c:v>De 35 a 39 años</c:v>
                </c:pt>
                <c:pt idx="8">
                  <c:v>De 40 a 44 años</c:v>
                </c:pt>
                <c:pt idx="9">
                  <c:v>De 45 a 49 años</c:v>
                </c:pt>
                <c:pt idx="10">
                  <c:v>De 50 a 54 años</c:v>
                </c:pt>
                <c:pt idx="11">
                  <c:v>De 55 a 59 años</c:v>
                </c:pt>
                <c:pt idx="12">
                  <c:v>De 60 a 64 años</c:v>
                </c:pt>
                <c:pt idx="13">
                  <c:v>De 65 a 69 años</c:v>
                </c:pt>
                <c:pt idx="14">
                  <c:v>De 70 a 74 años</c:v>
                </c:pt>
                <c:pt idx="15">
                  <c:v>De 75 a 79 años</c:v>
                </c:pt>
                <c:pt idx="16">
                  <c:v>De 80 a 84 años</c:v>
                </c:pt>
                <c:pt idx="17">
                  <c:v>De 85 años y más</c:v>
                </c:pt>
              </c:strCache>
            </c:strRef>
          </c:cat>
          <c:val>
            <c:numRef>
              <c:f>'Corrección '!$C$7:$C$24</c:f>
              <c:numCache>
                <c:formatCode>#,##0</c:formatCode>
                <c:ptCount val="18"/>
                <c:pt idx="0">
                  <c:v>75182</c:v>
                </c:pt>
                <c:pt idx="1">
                  <c:v>77263</c:v>
                </c:pt>
                <c:pt idx="2">
                  <c:v>75384</c:v>
                </c:pt>
                <c:pt idx="3">
                  <c:v>70348</c:v>
                </c:pt>
                <c:pt idx="4">
                  <c:v>66949</c:v>
                </c:pt>
                <c:pt idx="5">
                  <c:v>61768</c:v>
                </c:pt>
                <c:pt idx="6">
                  <c:v>60856</c:v>
                </c:pt>
                <c:pt idx="7">
                  <c:v>55075</c:v>
                </c:pt>
                <c:pt idx="8">
                  <c:v>53943</c:v>
                </c:pt>
                <c:pt idx="9">
                  <c:v>49019</c:v>
                </c:pt>
                <c:pt idx="10">
                  <c:v>45242</c:v>
                </c:pt>
                <c:pt idx="11">
                  <c:v>36456</c:v>
                </c:pt>
                <c:pt idx="12">
                  <c:v>30331</c:v>
                </c:pt>
                <c:pt idx="13">
                  <c:v>23212</c:v>
                </c:pt>
                <c:pt idx="14">
                  <c:v>18020</c:v>
                </c:pt>
                <c:pt idx="15">
                  <c:v>13342</c:v>
                </c:pt>
                <c:pt idx="16">
                  <c:v>9417</c:v>
                </c:pt>
                <c:pt idx="17">
                  <c:v>9273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5-4F2A-8540-863C85A3416F}"/>
            </c:ext>
          </c:extLst>
        </c:ser>
        <c:ser>
          <c:idx val="0"/>
          <c:order val="1"/>
          <c:tx>
            <c:strRef>
              <c:f>'Corrección '!$L$5:$M$5</c:f>
              <c:strCache>
                <c:ptCount val="1"/>
                <c:pt idx="0">
                  <c:v>Población de mujeres corregida, Zacatecas 2020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'Corrección '!$L$7:$L$24</c:f>
              <c:strCache>
                <c:ptCount val="18"/>
                <c:pt idx="0">
                  <c:v>De 0 a 4 años</c:v>
                </c:pt>
                <c:pt idx="1">
                  <c:v>De 5 a 9 años</c:v>
                </c:pt>
                <c:pt idx="2">
                  <c:v>De 10 a 14 años</c:v>
                </c:pt>
                <c:pt idx="3">
                  <c:v>De 15 a 19 años</c:v>
                </c:pt>
                <c:pt idx="4">
                  <c:v>De 20 a 24 años</c:v>
                </c:pt>
                <c:pt idx="5">
                  <c:v>De 25 a 29 años</c:v>
                </c:pt>
                <c:pt idx="6">
                  <c:v>De 30 a 34 años</c:v>
                </c:pt>
                <c:pt idx="7">
                  <c:v>De 35 a 39 años</c:v>
                </c:pt>
                <c:pt idx="8">
                  <c:v>De 40 a 44 años</c:v>
                </c:pt>
                <c:pt idx="9">
                  <c:v>De 45 a 49 años</c:v>
                </c:pt>
                <c:pt idx="10">
                  <c:v>De 50 a 54 años</c:v>
                </c:pt>
                <c:pt idx="11">
                  <c:v>De 55 a 59 años</c:v>
                </c:pt>
                <c:pt idx="12">
                  <c:v>De 60 a 64 años</c:v>
                </c:pt>
                <c:pt idx="13">
                  <c:v>De 65 a 69 años</c:v>
                </c:pt>
                <c:pt idx="14">
                  <c:v>De 70 a 74 años</c:v>
                </c:pt>
                <c:pt idx="15">
                  <c:v>De 75 a 79 años</c:v>
                </c:pt>
                <c:pt idx="16">
                  <c:v>De 80 a 84 años</c:v>
                </c:pt>
                <c:pt idx="17">
                  <c:v>De 85 años y más</c:v>
                </c:pt>
              </c:strCache>
            </c:strRef>
          </c:cat>
          <c:val>
            <c:numRef>
              <c:f>'Corrección '!$M$7:$M$24</c:f>
              <c:numCache>
                <c:formatCode>#,##0</c:formatCode>
                <c:ptCount val="18"/>
                <c:pt idx="0">
                  <c:v>75182</c:v>
                </c:pt>
                <c:pt idx="1">
                  <c:v>77263</c:v>
                </c:pt>
                <c:pt idx="2">
                  <c:v>75134.5625</c:v>
                </c:pt>
                <c:pt idx="3">
                  <c:v>70861.3125</c:v>
                </c:pt>
                <c:pt idx="4">
                  <c:v>66357.125</c:v>
                </c:pt>
                <c:pt idx="5">
                  <c:v>62717.3125</c:v>
                </c:pt>
                <c:pt idx="6">
                  <c:v>59690</c:v>
                </c:pt>
                <c:pt idx="7">
                  <c:v>56197.4375</c:v>
                </c:pt>
                <c:pt idx="8">
                  <c:v>53106.75</c:v>
                </c:pt>
                <c:pt idx="9">
                  <c:v>49712.4375</c:v>
                </c:pt>
                <c:pt idx="10">
                  <c:v>44377.875</c:v>
                </c:pt>
                <c:pt idx="11">
                  <c:v>37163.8125</c:v>
                </c:pt>
                <c:pt idx="12">
                  <c:v>29920</c:v>
                </c:pt>
                <c:pt idx="13">
                  <c:v>23482.875</c:v>
                </c:pt>
                <c:pt idx="14">
                  <c:v>17916.75</c:v>
                </c:pt>
                <c:pt idx="15">
                  <c:v>13342</c:v>
                </c:pt>
                <c:pt idx="16">
                  <c:v>9417</c:v>
                </c:pt>
                <c:pt idx="17">
                  <c:v>9273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5-4F2A-8540-863C85A34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87395200"/>
        <c:axId val="287425664"/>
      </c:barChart>
      <c:catAx>
        <c:axId val="287395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7425664"/>
        <c:crosses val="autoZero"/>
        <c:auto val="1"/>
        <c:lblAlgn val="ctr"/>
        <c:lblOffset val="100"/>
        <c:noMultiLvlLbl val="0"/>
      </c:catAx>
      <c:valAx>
        <c:axId val="2874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7395200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0336832895888"/>
          <c:y val="0.10588679245283018"/>
          <c:w val="0.81145341207349087"/>
          <c:h val="0.74315475659882135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'Tasa de crecimiento'!$F$7:$F$24</c:f>
              <c:strCache>
                <c:ptCount val="18"/>
                <c:pt idx="0">
                  <c:v>De 0 a 4 años</c:v>
                </c:pt>
                <c:pt idx="1">
                  <c:v>De 5 a 9 años</c:v>
                </c:pt>
                <c:pt idx="2">
                  <c:v>De 10 a 14 años</c:v>
                </c:pt>
                <c:pt idx="3">
                  <c:v>De 15 a 19 años</c:v>
                </c:pt>
                <c:pt idx="4">
                  <c:v>De 20 a 24 años</c:v>
                </c:pt>
                <c:pt idx="5">
                  <c:v>De 25 a 29 años</c:v>
                </c:pt>
                <c:pt idx="6">
                  <c:v>De 30 a 34 años</c:v>
                </c:pt>
                <c:pt idx="7">
                  <c:v>De 35 a 39 años</c:v>
                </c:pt>
                <c:pt idx="8">
                  <c:v>De 40 a 44 años</c:v>
                </c:pt>
                <c:pt idx="9">
                  <c:v>De 45 a 49 años</c:v>
                </c:pt>
                <c:pt idx="10">
                  <c:v>De 50 a 54 años</c:v>
                </c:pt>
                <c:pt idx="11">
                  <c:v>De 55 a 59 años</c:v>
                </c:pt>
                <c:pt idx="12">
                  <c:v>De 60 a 64 años</c:v>
                </c:pt>
                <c:pt idx="13">
                  <c:v>De 65 a 69 años</c:v>
                </c:pt>
                <c:pt idx="14">
                  <c:v>De 70 a 74 años</c:v>
                </c:pt>
                <c:pt idx="15">
                  <c:v>De 75 a 79 años</c:v>
                </c:pt>
                <c:pt idx="16">
                  <c:v>De 80 a 84 años</c:v>
                </c:pt>
                <c:pt idx="17">
                  <c:v>De 85 años y más</c:v>
                </c:pt>
              </c:strCache>
            </c:strRef>
          </c:cat>
          <c:val>
            <c:numRef>
              <c:f>'Tasa de crecimiento'!$I$7:$I$24</c:f>
              <c:numCache>
                <c:formatCode>0.0000%</c:formatCode>
                <c:ptCount val="18"/>
                <c:pt idx="0">
                  <c:v>6.3559248805677981E-4</c:v>
                </c:pt>
                <c:pt idx="1">
                  <c:v>3.2108397248962195E-3</c:v>
                </c:pt>
                <c:pt idx="2">
                  <c:v>-5.9415610434704336E-3</c:v>
                </c:pt>
                <c:pt idx="3">
                  <c:v>-7.8230728362059798E-3</c:v>
                </c:pt>
                <c:pt idx="4">
                  <c:v>-2.0999274898464426E-3</c:v>
                </c:pt>
                <c:pt idx="5">
                  <c:v>5.964270459911214E-3</c:v>
                </c:pt>
                <c:pt idx="6">
                  <c:v>7.5986991250547309E-3</c:v>
                </c:pt>
                <c:pt idx="7">
                  <c:v>6.4527945483632276E-3</c:v>
                </c:pt>
                <c:pt idx="8">
                  <c:v>1.3356643627286058E-2</c:v>
                </c:pt>
                <c:pt idx="9">
                  <c:v>2.4074860363581196E-2</c:v>
                </c:pt>
                <c:pt idx="10">
                  <c:v>3.3315338451975096E-2</c:v>
                </c:pt>
                <c:pt idx="11">
                  <c:v>3.9274778350265827E-2</c:v>
                </c:pt>
                <c:pt idx="12">
                  <c:v>3.7487947491481322E-2</c:v>
                </c:pt>
                <c:pt idx="13">
                  <c:v>2.8814130976977381E-2</c:v>
                </c:pt>
                <c:pt idx="14">
                  <c:v>2.0832384985130847E-2</c:v>
                </c:pt>
                <c:pt idx="15">
                  <c:v>2.4247642250645018E-2</c:v>
                </c:pt>
                <c:pt idx="16">
                  <c:v>2.9747748376789396E-2</c:v>
                </c:pt>
                <c:pt idx="17">
                  <c:v>3.3970793568563584E-2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F-42DA-A781-5CAEE8B8D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222847"/>
        <c:axId val="1857224511"/>
      </c:lineChart>
      <c:catAx>
        <c:axId val="185722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7224511"/>
        <c:crosses val="autoZero"/>
        <c:auto val="1"/>
        <c:lblAlgn val="ctr"/>
        <c:lblOffset val="100"/>
        <c:noMultiLvlLbl val="0"/>
      </c:catAx>
      <c:valAx>
        <c:axId val="185722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7222847"/>
        <c:crosses val="autoZero"/>
        <c:crossBetween val="midCat"/>
      </c:valAx>
      <c:spPr>
        <a:noFill/>
        <a:ln>
          <a:solidFill>
            <a:schemeClr val="accent2">
              <a:lumMod val="40000"/>
              <a:lumOff val="60000"/>
            </a:schemeClr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561413</xdr:colOff>
      <xdr:row>1</xdr:row>
      <xdr:rowOff>6164</xdr:rowOff>
    </xdr:from>
    <xdr:to>
      <xdr:col>25</xdr:col>
      <xdr:colOff>618564</xdr:colOff>
      <xdr:row>30</xdr:row>
      <xdr:rowOff>44264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6BCCC6B4-F46C-4BBD-9B5E-343E82351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504264</xdr:colOff>
      <xdr:row>32</xdr:row>
      <xdr:rowOff>168089</xdr:rowOff>
    </xdr:from>
    <xdr:to>
      <xdr:col>25</xdr:col>
      <xdr:colOff>561415</xdr:colOff>
      <xdr:row>62</xdr:row>
      <xdr:rowOff>15689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98108024-F0A1-4569-8001-40011D573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22</xdr:col>
      <xdr:colOff>323850</xdr:colOff>
      <xdr:row>3</xdr:row>
      <xdr:rowOff>95250</xdr:rowOff>
    </xdr:from>
    <xdr:ext cx="184731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B46308E-7138-BE0A-1948-D20D9879222D}"/>
            </a:ext>
          </a:extLst>
        </xdr:cNvPr>
        <xdr:cNvSpPr txBox="1"/>
      </xdr:nvSpPr>
      <xdr:spPr>
        <a:xfrm>
          <a:off x="17087850" y="666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0</xdr:col>
      <xdr:colOff>280146</xdr:colOff>
      <xdr:row>8</xdr:row>
      <xdr:rowOff>179295</xdr:rowOff>
    </xdr:from>
    <xdr:to>
      <xdr:col>4</xdr:col>
      <xdr:colOff>414617</xdr:colOff>
      <xdr:row>18</xdr:row>
      <xdr:rowOff>78441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54F296F6-7B0B-4FAE-BC2C-9E62A70FAC24}"/>
            </a:ext>
          </a:extLst>
        </xdr:cNvPr>
        <xdr:cNvSpPr txBox="1"/>
      </xdr:nvSpPr>
      <xdr:spPr>
        <a:xfrm>
          <a:off x="280146" y="1703295"/>
          <a:ext cx="3182471" cy="18041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i="1"/>
            <a:t>Podemos observar a primera instancia que</a:t>
          </a:r>
          <a:r>
            <a:rPr lang="es-MX" sz="1200" i="1" baseline="0"/>
            <a:t> tenemos una piramide joven, y podemos notar que las edades de atracción terminan en dígitos 0 (círculos azules) y las edades de rechazo se encuentran en los 31, 41, 51 y 61 años (círculos rojos). Y en comparación a 2010 no notamos un cambio en la estructura de piramide joven, sin embargo la población no especificada ha disminuido considerablemente.</a:t>
          </a:r>
          <a:endParaRPr lang="es-MX" sz="1200" i="1"/>
        </a:p>
      </xdr:txBody>
    </xdr:sp>
    <xdr:clientData/>
  </xdr:twoCellAnchor>
  <xdr:twoCellAnchor>
    <xdr:from>
      <xdr:col>0</xdr:col>
      <xdr:colOff>208429</xdr:colOff>
      <xdr:row>37</xdr:row>
      <xdr:rowOff>174812</xdr:rowOff>
    </xdr:from>
    <xdr:to>
      <xdr:col>4</xdr:col>
      <xdr:colOff>369793</xdr:colOff>
      <xdr:row>45</xdr:row>
      <xdr:rowOff>123265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BC3B238-2AA7-437B-BE98-205EFB039B95}"/>
            </a:ext>
          </a:extLst>
        </xdr:cNvPr>
        <xdr:cNvSpPr txBox="1"/>
      </xdr:nvSpPr>
      <xdr:spPr>
        <a:xfrm>
          <a:off x="208429" y="7223312"/>
          <a:ext cx="3209364" cy="14724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i="1"/>
            <a:t>De igual</a:t>
          </a:r>
          <a:r>
            <a:rPr lang="es-MX" sz="1200" i="1" baseline="0"/>
            <a:t> manera podemos observar que hay una estructura de piramide joven, respecto a las edades de atracción y rechazo notamos un comportamiento similar a la piramide del 2020, con preferencia a digitos con terminación en 0 (círculos azules) y rechazo a digitos con termiación 1 (círculos rojos).</a:t>
          </a:r>
          <a:endParaRPr lang="es-MX" sz="1200" i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685800</xdr:colOff>
      <xdr:row>7</xdr:row>
      <xdr:rowOff>94373</xdr:rowOff>
    </xdr:from>
    <xdr:to>
      <xdr:col>17</xdr:col>
      <xdr:colOff>628651</xdr:colOff>
      <xdr:row>27</xdr:row>
      <xdr:rowOff>146047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346C60E-2D4E-471A-918C-1D1669C08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8175" y="1646948"/>
          <a:ext cx="6410326" cy="399502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495300</xdr:colOff>
      <xdr:row>7</xdr:row>
      <xdr:rowOff>118185</xdr:rowOff>
    </xdr:from>
    <xdr:to>
      <xdr:col>17</xdr:col>
      <xdr:colOff>438151</xdr:colOff>
      <xdr:row>28</xdr:row>
      <xdr:rowOff>3171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FC8B4120-B135-4BFF-A292-11337703E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1670760"/>
          <a:ext cx="6410326" cy="39997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0.11989</cdr:x>
      <cdr:y>0.19912</cdr:y>
    </cdr:from>
    <cdr:to>
      <cdr:x>0.14303</cdr:x>
      <cdr:y>0.25563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CAA18436-5CFB-D1A4-8EB1-102C89770DEE}"/>
            </a:ext>
          </a:extLst>
        </cdr:cNvPr>
        <cdr:cNvSpPr/>
      </cdr:nvSpPr>
      <cdr:spPr>
        <a:xfrm xmlns:a="http://schemas.openxmlformats.org/drawingml/2006/main">
          <a:off x="1925411" y="1107622"/>
          <a:ext cx="371475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0.21414</cdr:x>
      <cdr:y>0.22684</cdr:y>
    </cdr:from>
    <cdr:to>
      <cdr:x>0.23728</cdr:x>
      <cdr:y>0.28335</cdr:y>
    </cdr:to>
    <cdr:sp macro="" textlink="">
      <cdr:nvSpPr>
        <cdr:cNvPr id="3" name="Elipse 2">
          <a:extLst xmlns:a="http://schemas.openxmlformats.org/drawingml/2006/main">
            <a:ext uri="{FF2B5EF4-FFF2-40B4-BE49-F238E27FC236}">
              <a16:creationId xmlns:a16="http://schemas.microsoft.com/office/drawing/2014/main" id="{C1FE6DE0-5938-1B60-CB3A-61BA83AA2CAA}"/>
            </a:ext>
          </a:extLst>
        </cdr:cNvPr>
        <cdr:cNvSpPr/>
      </cdr:nvSpPr>
      <cdr:spPr>
        <a:xfrm xmlns:a="http://schemas.openxmlformats.org/drawingml/2006/main">
          <a:off x="3438978" y="1261836"/>
          <a:ext cx="371475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0.30735</cdr:x>
      <cdr:y>0.24397</cdr:y>
    </cdr:from>
    <cdr:to>
      <cdr:x>0.33048</cdr:x>
      <cdr:y>0.30047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D65D595B-6244-F7A5-0450-D02893942FCF}"/>
            </a:ext>
          </a:extLst>
        </cdr:cNvPr>
        <cdr:cNvSpPr/>
      </cdr:nvSpPr>
      <cdr:spPr>
        <a:xfrm xmlns:a="http://schemas.openxmlformats.org/drawingml/2006/main">
          <a:off x="4935764" y="1357085"/>
          <a:ext cx="371475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0.4014</cdr:x>
      <cdr:y>0.29289</cdr:y>
    </cdr:from>
    <cdr:to>
      <cdr:x>0.42453</cdr:x>
      <cdr:y>0.3494</cdr:y>
    </cdr:to>
    <cdr:sp macro="" textlink="">
      <cdr:nvSpPr>
        <cdr:cNvPr id="5" name="Elipse 4">
          <a:extLst xmlns:a="http://schemas.openxmlformats.org/drawingml/2006/main">
            <a:ext uri="{FF2B5EF4-FFF2-40B4-BE49-F238E27FC236}">
              <a16:creationId xmlns:a16="http://schemas.microsoft.com/office/drawing/2014/main" id="{5C419A01-C065-BABC-884F-58B11F6B7615}"/>
            </a:ext>
          </a:extLst>
        </cdr:cNvPr>
        <cdr:cNvSpPr/>
      </cdr:nvSpPr>
      <cdr:spPr>
        <a:xfrm xmlns:a="http://schemas.openxmlformats.org/drawingml/2006/main">
          <a:off x="6446157" y="1629229"/>
          <a:ext cx="371475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0.49588</cdr:x>
      <cdr:y>0.35771</cdr:y>
    </cdr:from>
    <cdr:to>
      <cdr:x>0.51901</cdr:x>
      <cdr:y>0.41422</cdr:y>
    </cdr:to>
    <cdr:sp macro="" textlink="">
      <cdr:nvSpPr>
        <cdr:cNvPr id="6" name="Elipse 5">
          <a:extLst xmlns:a="http://schemas.openxmlformats.org/drawingml/2006/main">
            <a:ext uri="{FF2B5EF4-FFF2-40B4-BE49-F238E27FC236}">
              <a16:creationId xmlns:a16="http://schemas.microsoft.com/office/drawing/2014/main" id="{5C419A01-C065-BABC-884F-58B11F6B7615}"/>
            </a:ext>
          </a:extLst>
        </cdr:cNvPr>
        <cdr:cNvSpPr/>
      </cdr:nvSpPr>
      <cdr:spPr>
        <a:xfrm xmlns:a="http://schemas.openxmlformats.org/drawingml/2006/main">
          <a:off x="7963354" y="1989818"/>
          <a:ext cx="371475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0.5895</cdr:x>
      <cdr:y>0.46412</cdr:y>
    </cdr:from>
    <cdr:to>
      <cdr:x>0.61264</cdr:x>
      <cdr:y>0.52063</cdr:y>
    </cdr:to>
    <cdr:sp macro="" textlink="">
      <cdr:nvSpPr>
        <cdr:cNvPr id="7" name="Elipse 6">
          <a:extLst xmlns:a="http://schemas.openxmlformats.org/drawingml/2006/main">
            <a:ext uri="{FF2B5EF4-FFF2-40B4-BE49-F238E27FC236}">
              <a16:creationId xmlns:a16="http://schemas.microsoft.com/office/drawing/2014/main" id="{5C419A01-C065-BABC-884F-58B11F6B7615}"/>
            </a:ext>
          </a:extLst>
        </cdr:cNvPr>
        <cdr:cNvSpPr/>
      </cdr:nvSpPr>
      <cdr:spPr>
        <a:xfrm xmlns:a="http://schemas.openxmlformats.org/drawingml/2006/main">
          <a:off x="9466943" y="2581729"/>
          <a:ext cx="371475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0.63653</cdr:x>
      <cdr:y>0.56075</cdr:y>
    </cdr:from>
    <cdr:to>
      <cdr:x>0.65966</cdr:x>
      <cdr:y>0.61725</cdr:y>
    </cdr:to>
    <cdr:sp macro="" textlink="">
      <cdr:nvSpPr>
        <cdr:cNvPr id="8" name="Elipse 7">
          <a:extLst xmlns:a="http://schemas.openxmlformats.org/drawingml/2006/main">
            <a:ext uri="{FF2B5EF4-FFF2-40B4-BE49-F238E27FC236}">
              <a16:creationId xmlns:a16="http://schemas.microsoft.com/office/drawing/2014/main" id="{5C419A01-C065-BABC-884F-58B11F6B7615}"/>
            </a:ext>
          </a:extLst>
        </cdr:cNvPr>
        <cdr:cNvSpPr/>
      </cdr:nvSpPr>
      <cdr:spPr>
        <a:xfrm xmlns:a="http://schemas.openxmlformats.org/drawingml/2006/main">
          <a:off x="10222139" y="3119211"/>
          <a:ext cx="371475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0.31752</cdr:x>
      <cdr:y>0.39318</cdr:y>
    </cdr:from>
    <cdr:to>
      <cdr:x>0.34065</cdr:x>
      <cdr:y>0.44969</cdr:y>
    </cdr:to>
    <cdr:sp macro="" textlink="">
      <cdr:nvSpPr>
        <cdr:cNvPr id="9" name="Elipse 8">
          <a:extLst xmlns:a="http://schemas.openxmlformats.org/drawingml/2006/main">
            <a:ext uri="{FF2B5EF4-FFF2-40B4-BE49-F238E27FC236}">
              <a16:creationId xmlns:a16="http://schemas.microsoft.com/office/drawing/2014/main" id="{6E5C4F4E-F18E-BF5F-DC21-27AB4490A27D}"/>
            </a:ext>
          </a:extLst>
        </cdr:cNvPr>
        <cdr:cNvSpPr/>
      </cdr:nvSpPr>
      <cdr:spPr>
        <a:xfrm xmlns:a="http://schemas.openxmlformats.org/drawingml/2006/main">
          <a:off x="5099050" y="2187122"/>
          <a:ext cx="371475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0.50604</cdr:x>
      <cdr:y>0.50693</cdr:y>
    </cdr:from>
    <cdr:to>
      <cdr:x>0.52918</cdr:x>
      <cdr:y>0.56344</cdr:y>
    </cdr:to>
    <cdr:sp macro="" textlink="">
      <cdr:nvSpPr>
        <cdr:cNvPr id="18" name="Elipse 17">
          <a:extLst xmlns:a="http://schemas.openxmlformats.org/drawingml/2006/main">
            <a:ext uri="{FF2B5EF4-FFF2-40B4-BE49-F238E27FC236}">
              <a16:creationId xmlns:a16="http://schemas.microsoft.com/office/drawing/2014/main" id="{D404F9B1-B46A-6D43-052E-315A0E4ACAC1}"/>
            </a:ext>
          </a:extLst>
        </cdr:cNvPr>
        <cdr:cNvSpPr/>
      </cdr:nvSpPr>
      <cdr:spPr>
        <a:xfrm xmlns:a="http://schemas.openxmlformats.org/drawingml/2006/main">
          <a:off x="8126640" y="2819854"/>
          <a:ext cx="371475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0.59967</cdr:x>
      <cdr:y>0.60845</cdr:y>
    </cdr:from>
    <cdr:to>
      <cdr:x>0.6228</cdr:x>
      <cdr:y>0.66495</cdr:y>
    </cdr:to>
    <cdr:sp macro="" textlink="">
      <cdr:nvSpPr>
        <cdr:cNvPr id="19" name="Elipse 18">
          <a:extLst xmlns:a="http://schemas.openxmlformats.org/drawingml/2006/main">
            <a:ext uri="{FF2B5EF4-FFF2-40B4-BE49-F238E27FC236}">
              <a16:creationId xmlns:a16="http://schemas.microsoft.com/office/drawing/2014/main" id="{D404F9B1-B46A-6D43-052E-315A0E4ACAC1}"/>
            </a:ext>
          </a:extLst>
        </cdr:cNvPr>
        <cdr:cNvSpPr/>
      </cdr:nvSpPr>
      <cdr:spPr>
        <a:xfrm xmlns:a="http://schemas.openxmlformats.org/drawingml/2006/main">
          <a:off x="9630228" y="3384550"/>
          <a:ext cx="371475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0.41276</cdr:x>
      <cdr:y>0.45232</cdr:y>
    </cdr:from>
    <cdr:to>
      <cdr:x>0.4359</cdr:x>
      <cdr:y>0.50883</cdr:y>
    </cdr:to>
    <cdr:sp macro="" textlink="">
      <cdr:nvSpPr>
        <cdr:cNvPr id="21" name="Elipse 20">
          <a:extLst xmlns:a="http://schemas.openxmlformats.org/drawingml/2006/main">
            <a:ext uri="{FF2B5EF4-FFF2-40B4-BE49-F238E27FC236}">
              <a16:creationId xmlns:a16="http://schemas.microsoft.com/office/drawing/2014/main" id="{F3F25654-690A-DC3C-E9C5-DF186DD2E6FC}"/>
            </a:ext>
          </a:extLst>
        </cdr:cNvPr>
        <cdr:cNvSpPr/>
      </cdr:nvSpPr>
      <cdr:spPr>
        <a:xfrm xmlns:a="http://schemas.openxmlformats.org/drawingml/2006/main">
          <a:off x="6628653" y="2516094"/>
          <a:ext cx="371475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0.30735</cdr:x>
      <cdr:y>0.30512</cdr:y>
    </cdr:from>
    <cdr:to>
      <cdr:x>0.33048</cdr:x>
      <cdr:y>0.36163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4DCB6590-B3AE-2618-7531-1F41DF316A53}"/>
            </a:ext>
          </a:extLst>
        </cdr:cNvPr>
        <cdr:cNvSpPr/>
      </cdr:nvSpPr>
      <cdr:spPr>
        <a:xfrm xmlns:a="http://schemas.openxmlformats.org/drawingml/2006/main">
          <a:off x="4935764" y="1697265"/>
          <a:ext cx="371475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0.4014</cdr:x>
      <cdr:y>0.3516</cdr:y>
    </cdr:from>
    <cdr:to>
      <cdr:x>0.42453</cdr:x>
      <cdr:y>0.40811</cdr:y>
    </cdr:to>
    <cdr:sp macro="" textlink="">
      <cdr:nvSpPr>
        <cdr:cNvPr id="3" name="Elipse 2">
          <a:extLst xmlns:a="http://schemas.openxmlformats.org/drawingml/2006/main">
            <a:ext uri="{FF2B5EF4-FFF2-40B4-BE49-F238E27FC236}">
              <a16:creationId xmlns:a16="http://schemas.microsoft.com/office/drawing/2014/main" id="{4DCB6590-B3AE-2618-7531-1F41DF316A53}"/>
            </a:ext>
          </a:extLst>
        </cdr:cNvPr>
        <cdr:cNvSpPr/>
      </cdr:nvSpPr>
      <cdr:spPr>
        <a:xfrm xmlns:a="http://schemas.openxmlformats.org/drawingml/2006/main">
          <a:off x="6446158" y="1955800"/>
          <a:ext cx="371475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0.49503</cdr:x>
      <cdr:y>0.44945</cdr:y>
    </cdr:from>
    <cdr:to>
      <cdr:x>0.51816</cdr:x>
      <cdr:y>0.50595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4DCB6590-B3AE-2618-7531-1F41DF316A53}"/>
            </a:ext>
          </a:extLst>
        </cdr:cNvPr>
        <cdr:cNvSpPr/>
      </cdr:nvSpPr>
      <cdr:spPr>
        <a:xfrm xmlns:a="http://schemas.openxmlformats.org/drawingml/2006/main">
          <a:off x="7949746" y="2500085"/>
          <a:ext cx="371475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0.5895</cdr:x>
      <cdr:y>0.56686</cdr:y>
    </cdr:from>
    <cdr:to>
      <cdr:x>0.61264</cdr:x>
      <cdr:y>0.62337</cdr:y>
    </cdr:to>
    <cdr:sp macro="" textlink="">
      <cdr:nvSpPr>
        <cdr:cNvPr id="5" name="Elipse 4">
          <a:extLst xmlns:a="http://schemas.openxmlformats.org/drawingml/2006/main">
            <a:ext uri="{FF2B5EF4-FFF2-40B4-BE49-F238E27FC236}">
              <a16:creationId xmlns:a16="http://schemas.microsoft.com/office/drawing/2014/main" id="{4DCB6590-B3AE-2618-7531-1F41DF316A53}"/>
            </a:ext>
          </a:extLst>
        </cdr:cNvPr>
        <cdr:cNvSpPr/>
      </cdr:nvSpPr>
      <cdr:spPr>
        <a:xfrm xmlns:a="http://schemas.openxmlformats.org/drawingml/2006/main">
          <a:off x="9466943" y="3153229"/>
          <a:ext cx="371475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0.68271</cdr:x>
      <cdr:y>0.62435</cdr:y>
    </cdr:from>
    <cdr:to>
      <cdr:x>0.70584</cdr:x>
      <cdr:y>0.68085</cdr:y>
    </cdr:to>
    <cdr:sp macro="" textlink="">
      <cdr:nvSpPr>
        <cdr:cNvPr id="6" name="Elipse 5">
          <a:extLst xmlns:a="http://schemas.openxmlformats.org/drawingml/2006/main">
            <a:ext uri="{FF2B5EF4-FFF2-40B4-BE49-F238E27FC236}">
              <a16:creationId xmlns:a16="http://schemas.microsoft.com/office/drawing/2014/main" id="{4DCB6590-B3AE-2618-7531-1F41DF316A53}"/>
            </a:ext>
          </a:extLst>
        </cdr:cNvPr>
        <cdr:cNvSpPr/>
      </cdr:nvSpPr>
      <cdr:spPr>
        <a:xfrm xmlns:a="http://schemas.openxmlformats.org/drawingml/2006/main">
          <a:off x="10963729" y="3472997"/>
          <a:ext cx="371475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0.31752</cdr:x>
      <cdr:y>0.43599</cdr:y>
    </cdr:from>
    <cdr:to>
      <cdr:x>0.34065</cdr:x>
      <cdr:y>0.4925</cdr:y>
    </cdr:to>
    <cdr:sp macro="" textlink="">
      <cdr:nvSpPr>
        <cdr:cNvPr id="7" name="Elipse 6">
          <a:extLst xmlns:a="http://schemas.openxmlformats.org/drawingml/2006/main">
            <a:ext uri="{FF2B5EF4-FFF2-40B4-BE49-F238E27FC236}">
              <a16:creationId xmlns:a16="http://schemas.microsoft.com/office/drawing/2014/main" id="{1C36FE01-591B-9766-31E7-D649E34C1BB6}"/>
            </a:ext>
          </a:extLst>
        </cdr:cNvPr>
        <cdr:cNvSpPr/>
      </cdr:nvSpPr>
      <cdr:spPr>
        <a:xfrm xmlns:a="http://schemas.openxmlformats.org/drawingml/2006/main">
          <a:off x="5099050" y="2425247"/>
          <a:ext cx="371475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0.41114</cdr:x>
      <cdr:y>0.49837</cdr:y>
    </cdr:from>
    <cdr:to>
      <cdr:x>0.43428</cdr:x>
      <cdr:y>0.55488</cdr:y>
    </cdr:to>
    <cdr:sp macro="" textlink="">
      <cdr:nvSpPr>
        <cdr:cNvPr id="8" name="Elipse 7">
          <a:extLst xmlns:a="http://schemas.openxmlformats.org/drawingml/2006/main">
            <a:ext uri="{FF2B5EF4-FFF2-40B4-BE49-F238E27FC236}">
              <a16:creationId xmlns:a16="http://schemas.microsoft.com/office/drawing/2014/main" id="{1C36FE01-591B-9766-31E7-D649E34C1BB6}"/>
            </a:ext>
          </a:extLst>
        </cdr:cNvPr>
        <cdr:cNvSpPr/>
      </cdr:nvSpPr>
      <cdr:spPr>
        <a:xfrm xmlns:a="http://schemas.openxmlformats.org/drawingml/2006/main">
          <a:off x="6602639" y="2772229"/>
          <a:ext cx="371475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0.5052</cdr:x>
      <cdr:y>0.58888</cdr:y>
    </cdr:from>
    <cdr:to>
      <cdr:x>0.52833</cdr:x>
      <cdr:y>0.64538</cdr:y>
    </cdr:to>
    <cdr:sp macro="" textlink="">
      <cdr:nvSpPr>
        <cdr:cNvPr id="9" name="Elipse 8">
          <a:extLst xmlns:a="http://schemas.openxmlformats.org/drawingml/2006/main">
            <a:ext uri="{FF2B5EF4-FFF2-40B4-BE49-F238E27FC236}">
              <a16:creationId xmlns:a16="http://schemas.microsoft.com/office/drawing/2014/main" id="{1C36FE01-591B-9766-31E7-D649E34C1BB6}"/>
            </a:ext>
          </a:extLst>
        </cdr:cNvPr>
        <cdr:cNvSpPr/>
      </cdr:nvSpPr>
      <cdr:spPr>
        <a:xfrm xmlns:a="http://schemas.openxmlformats.org/drawingml/2006/main">
          <a:off x="8113032" y="3275692"/>
          <a:ext cx="371475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0.59925</cdr:x>
      <cdr:y>0.66104</cdr:y>
    </cdr:from>
    <cdr:to>
      <cdr:x>0.62238</cdr:x>
      <cdr:y>0.71755</cdr:y>
    </cdr:to>
    <cdr:sp macro="" textlink="">
      <cdr:nvSpPr>
        <cdr:cNvPr id="10" name="Elipse 9">
          <a:extLst xmlns:a="http://schemas.openxmlformats.org/drawingml/2006/main">
            <a:ext uri="{FF2B5EF4-FFF2-40B4-BE49-F238E27FC236}">
              <a16:creationId xmlns:a16="http://schemas.microsoft.com/office/drawing/2014/main" id="{1C36FE01-591B-9766-31E7-D649E34C1BB6}"/>
            </a:ext>
          </a:extLst>
        </cdr:cNvPr>
        <cdr:cNvSpPr/>
      </cdr:nvSpPr>
      <cdr:spPr>
        <a:xfrm xmlns:a="http://schemas.openxmlformats.org/drawingml/2006/main">
          <a:off x="9623425" y="3677104"/>
          <a:ext cx="371475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0.20567</cdr:x>
      <cdr:y>0.27332</cdr:y>
    </cdr:from>
    <cdr:to>
      <cdr:x>0.2288</cdr:x>
      <cdr:y>0.32983</cdr:y>
    </cdr:to>
    <cdr:sp macro="" textlink="">
      <cdr:nvSpPr>
        <cdr:cNvPr id="11" name="Elipse 10">
          <a:extLst xmlns:a="http://schemas.openxmlformats.org/drawingml/2006/main">
            <a:ext uri="{FF2B5EF4-FFF2-40B4-BE49-F238E27FC236}">
              <a16:creationId xmlns:a16="http://schemas.microsoft.com/office/drawing/2014/main" id="{1C36FE01-591B-9766-31E7-D649E34C1BB6}"/>
            </a:ext>
          </a:extLst>
        </cdr:cNvPr>
        <cdr:cNvSpPr/>
      </cdr:nvSpPr>
      <cdr:spPr>
        <a:xfrm xmlns:a="http://schemas.openxmlformats.org/drawingml/2006/main">
          <a:off x="3302907" y="1520371"/>
          <a:ext cx="371475" cy="314325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709978</xdr:colOff>
      <xdr:row>0</xdr:row>
      <xdr:rowOff>91586</xdr:rowOff>
    </xdr:from>
    <xdr:to>
      <xdr:col>5</xdr:col>
      <xdr:colOff>816428</xdr:colOff>
      <xdr:row>3</xdr:row>
      <xdr:rowOff>75046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4 CuadroTexto">
              <a:extLst>
                <a:ext uri="{FF2B5EF4-FFF2-40B4-BE49-F238E27FC236}">
                  <a16:creationId xmlns:a16="http://schemas.microsoft.com/office/drawing/2014/main" id="{5BE96855-140E-412B-A5AC-34315DB3A43C}"/>
                </a:ext>
              </a:extLst>
            </xdr:cNvPr>
            <xdr:cNvSpPr txBox="1"/>
          </xdr:nvSpPr>
          <xdr:spPr>
            <a:xfrm>
              <a:off x="709978" y="91586"/>
              <a:ext cx="4841736" cy="554960"/>
            </a:xfrm>
            <a:prstGeom prst="rect">
              <a:avLst/>
            </a:prstGeom>
            <a:solidFill>
              <a:srgbClr val="FFFFCC"/>
            </a:solidFill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MX" sz="1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s-MX" sz="16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600" i="1">
                                <a:solidFill>
                                  <a:schemeClr val="tx1"/>
                                </a:solidFill>
                                <a:latin typeface="Cambria Math"/>
                              </a:rPr>
                              <m:t>𝑃</m:t>
                            </m:r>
                          </m:e>
                          <m:sub>
                            <m:r>
                              <a:rPr lang="es-MX" sz="1600" i="1">
                                <a:solidFill>
                                  <a:schemeClr val="tx1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s-MX" sz="1600" b="0" i="1">
                        <a:solidFill>
                          <a:schemeClr val="tx1"/>
                        </a:solidFill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</a:rPr>
                          <m:t>16</m:t>
                        </m:r>
                      </m:den>
                    </m:f>
                    <m:r>
                      <a:rPr lang="es-MX" sz="1600" b="0" i="1">
                        <a:solidFill>
                          <a:schemeClr val="tx1"/>
                        </a:solidFill>
                        <a:latin typeface="Cambria Math"/>
                      </a:rPr>
                      <m:t>∗(</m:t>
                    </m:r>
                    <m:sSub>
                      <m:sSubPr>
                        <m:ctrlP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</a:rPr>
                          <m:t>−</m:t>
                        </m:r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</a:rPr>
                          <m:t>𝑖</m:t>
                        </m:r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</a:rPr>
                          <m:t>+2</m:t>
                        </m:r>
                      </m:sub>
                    </m:sSub>
                    <m:r>
                      <a:rPr lang="es-MX" sz="1600" b="0" i="1">
                        <a:solidFill>
                          <a:schemeClr val="tx1"/>
                        </a:solidFill>
                        <a:latin typeface="Cambria Math"/>
                      </a:rPr>
                      <m:t>+4</m:t>
                    </m:r>
                    <m:sSub>
                      <m:sSubPr>
                        <m:ctrlP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</a:rPr>
                          <m:t>𝑖</m:t>
                        </m:r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</a:rPr>
                          <m:t>+1</m:t>
                        </m:r>
                      </m:sub>
                    </m:sSub>
                    <m:r>
                      <a:rPr lang="es-MX" sz="1600" b="0" i="1">
                        <a:solidFill>
                          <a:schemeClr val="tx1"/>
                        </a:solidFill>
                        <a:latin typeface="Cambria Math"/>
                      </a:rPr>
                      <m:t>+10</m:t>
                    </m:r>
                    <m:sSub>
                      <m:sSubPr>
                        <m:ctrlP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lang="es-MX" sz="1600" b="0" i="1">
                        <a:solidFill>
                          <a:schemeClr val="tx1"/>
                        </a:solidFill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</a:rPr>
                          <m:t>4</m:t>
                        </m:r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</a:rPr>
                          <m:t>𝑖</m:t>
                        </m:r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</a:rPr>
                          <m:t>−1</m:t>
                        </m:r>
                      </m:sub>
                    </m:sSub>
                    <m:r>
                      <a:rPr lang="es-MX" sz="1600" b="0" i="1">
                        <a:solidFill>
                          <a:schemeClr val="tx1"/>
                        </a:solidFill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</a:rPr>
                          <m:t>𝑃</m:t>
                        </m:r>
                      </m:e>
                      <m:sub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</a:rPr>
                          <m:t>𝑖</m:t>
                        </m:r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</a:rPr>
                          <m:t>−2</m:t>
                        </m:r>
                      </m:sub>
                    </m:sSub>
                    <m:r>
                      <a:rPr lang="es-MX" sz="1600" i="1">
                        <a:solidFill>
                          <a:schemeClr val="tx1"/>
                        </a:solidFill>
                        <a:latin typeface="Cambria Math"/>
                      </a:rPr>
                      <m:t> </m:t>
                    </m:r>
                    <m:r>
                      <a:rPr lang="es-MX" sz="1600" b="0" i="1">
                        <a:solidFill>
                          <a:schemeClr val="tx1"/>
                        </a:solidFill>
                        <a:latin typeface="Cambria Math"/>
                      </a:rPr>
                      <m:t>)</m:t>
                    </m:r>
                  </m:oMath>
                </m:oMathPara>
              </a14:m>
              <a:endParaRPr lang="es-MX" sz="1600" b="1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4 CuadroTexto">
              <a:extLst>
                <a:ext uri="{FF2B5EF4-FFF2-40B4-BE49-F238E27FC236}">
                  <a16:creationId xmlns:a16="http://schemas.microsoft.com/office/drawing/2014/main" id="{5BE96855-140E-412B-A5AC-34315DB3A43C}"/>
                </a:ext>
              </a:extLst>
            </xdr:cNvPr>
            <xdr:cNvSpPr txBox="1"/>
          </xdr:nvSpPr>
          <xdr:spPr>
            <a:xfrm>
              <a:off x="709978" y="91586"/>
              <a:ext cx="4841736" cy="554960"/>
            </a:xfrm>
            <a:prstGeom prst="rect">
              <a:avLst/>
            </a:prstGeom>
            <a:solidFill>
              <a:srgbClr val="FFFFCC"/>
            </a:solidFill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600" i="0">
                  <a:solidFill>
                    <a:schemeClr val="tx1"/>
                  </a:solidFill>
                  <a:latin typeface="Cambria Math" panose="02040503050406030204" pitchFamily="18" charset="0"/>
                </a:rPr>
                <a:t>(</a:t>
              </a:r>
              <a:r>
                <a:rPr lang="es-MX" sz="1600" i="0">
                  <a:solidFill>
                    <a:schemeClr val="tx1"/>
                  </a:solidFill>
                  <a:latin typeface="Cambria Math"/>
                </a:rPr>
                <a:t>𝑃</a:t>
              </a:r>
              <a:r>
                <a:rPr lang="es-MX" sz="1600" i="0">
                  <a:solidFill>
                    <a:schemeClr val="tx1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600" i="0">
                  <a:solidFill>
                    <a:schemeClr val="tx1"/>
                  </a:solidFill>
                  <a:latin typeface="Cambria Math"/>
                </a:rPr>
                <a:t>𝑖</a:t>
              </a:r>
              <a:r>
                <a:rPr lang="es-MX" sz="1600" i="0">
                  <a:solidFill>
                    <a:schemeClr val="tx1"/>
                  </a:solidFill>
                  <a:latin typeface="Cambria Math" panose="02040503050406030204" pitchFamily="18" charset="0"/>
                </a:rPr>
                <a:t> ) ̂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</a:rPr>
                <a:t>=  1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/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</a:rPr>
                <a:t>16∗(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</a:rPr>
                <a:t>−𝑃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〗_(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</a:rPr>
                <a:t>𝑖+2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)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</a:rPr>
                <a:t>+4𝑃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_(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</a:rPr>
                <a:t>𝑖+1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)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</a:rPr>
                <a:t>+10𝑃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_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</a:rPr>
                <a:t>𝑖+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〖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</a:rPr>
                <a:t>4𝑃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〗_(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</a:rPr>
                <a:t>𝑖−1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)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</a:rPr>
                <a:t>−𝑃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_(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</a:rPr>
                <a:t>𝑖−2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)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</a:rPr>
                <a:t> </a:t>
              </a:r>
              <a:r>
                <a:rPr lang="es-MX" sz="1600" i="0">
                  <a:solidFill>
                    <a:schemeClr val="tx1"/>
                  </a:solidFill>
                  <a:latin typeface="Cambria Math"/>
                </a:rPr>
                <a:t> 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</a:rPr>
                <a:t>)</a:t>
              </a:r>
              <a:endParaRPr lang="es-MX" sz="1600" b="1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238126</xdr:colOff>
      <xdr:row>4</xdr:row>
      <xdr:rowOff>47625</xdr:rowOff>
    </xdr:from>
    <xdr:to>
      <xdr:col>10</xdr:col>
      <xdr:colOff>609601</xdr:colOff>
      <xdr:row>25</xdr:row>
      <xdr:rowOff>57150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3C4B1F3C-8116-4D01-A6F7-4AD3B5099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247650</xdr:colOff>
      <xdr:row>28</xdr:row>
      <xdr:rowOff>47625</xdr:rowOff>
    </xdr:from>
    <xdr:to>
      <xdr:col>10</xdr:col>
      <xdr:colOff>619125</xdr:colOff>
      <xdr:row>49</xdr:row>
      <xdr:rowOff>57150</xdr:rowOff>
    </xdr:to>
    <xdr:graphicFrame macro="">
      <xdr:nvGraphicFramePr>
        <xdr:cNvPr id="6" name="1 Gráfico">
          <a:extLst>
            <a:ext uri="{FF2B5EF4-FFF2-40B4-BE49-F238E27FC236}">
              <a16:creationId xmlns:a16="http://schemas.microsoft.com/office/drawing/2014/main" id="{4637370E-3160-4AB0-919F-A64056D5C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0</xdr:rowOff>
    </xdr:from>
    <xdr:to>
      <xdr:col>23</xdr:col>
      <xdr:colOff>133350</xdr:colOff>
      <xdr:row>25</xdr:row>
      <xdr:rowOff>9525</xdr:rowOff>
    </xdr:to>
    <xdr:graphicFrame macro="">
      <xdr:nvGraphicFramePr>
        <xdr:cNvPr id="7" name="1 Gráfico">
          <a:extLst>
            <a:ext uri="{FF2B5EF4-FFF2-40B4-BE49-F238E27FC236}">
              <a16:creationId xmlns:a16="http://schemas.microsoft.com/office/drawing/2014/main" id="{735B99BC-862E-4EEF-AE48-BA2605F9C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742950</xdr:colOff>
      <xdr:row>28</xdr:row>
      <xdr:rowOff>57150</xdr:rowOff>
    </xdr:from>
    <xdr:to>
      <xdr:col>23</xdr:col>
      <xdr:colOff>114300</xdr:colOff>
      <xdr:row>49</xdr:row>
      <xdr:rowOff>66675</xdr:rowOff>
    </xdr:to>
    <xdr:graphicFrame macro="">
      <xdr:nvGraphicFramePr>
        <xdr:cNvPr id="8" name="1 Gráfico">
          <a:extLst>
            <a:ext uri="{FF2B5EF4-FFF2-40B4-BE49-F238E27FC236}">
              <a16:creationId xmlns:a16="http://schemas.microsoft.com/office/drawing/2014/main" id="{780E70BD-5B26-43F4-BEA3-EDEFE4887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299357</xdr:colOff>
      <xdr:row>53</xdr:row>
      <xdr:rowOff>0</xdr:rowOff>
    </xdr:from>
    <xdr:to>
      <xdr:col>10</xdr:col>
      <xdr:colOff>670832</xdr:colOff>
      <xdr:row>74</xdr:row>
      <xdr:rowOff>9525</xdr:rowOff>
    </xdr:to>
    <xdr:graphicFrame macro="">
      <xdr:nvGraphicFramePr>
        <xdr:cNvPr id="9" name="1 Gráfico">
          <a:extLst>
            <a:ext uri="{FF2B5EF4-FFF2-40B4-BE49-F238E27FC236}">
              <a16:creationId xmlns:a16="http://schemas.microsoft.com/office/drawing/2014/main" id="{0186E41B-4669-443F-BE83-C68F59A83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149679</xdr:colOff>
      <xdr:row>53</xdr:row>
      <xdr:rowOff>13608</xdr:rowOff>
    </xdr:from>
    <xdr:to>
      <xdr:col>18</xdr:col>
      <xdr:colOff>666750</xdr:colOff>
      <xdr:row>74</xdr:row>
      <xdr:rowOff>23133</xdr:rowOff>
    </xdr:to>
    <xdr:graphicFrame macro="">
      <xdr:nvGraphicFramePr>
        <xdr:cNvPr id="12" name="1 Gráfico">
          <a:extLst>
            <a:ext uri="{FF2B5EF4-FFF2-40B4-BE49-F238E27FC236}">
              <a16:creationId xmlns:a16="http://schemas.microsoft.com/office/drawing/2014/main" id="{31547FEF-4222-4EC8-A7DF-33A29B145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123825</xdr:rowOff>
    </xdr:from>
    <xdr:to>
      <xdr:col>14</xdr:col>
      <xdr:colOff>160699</xdr:colOff>
      <xdr:row>6</xdr:row>
      <xdr:rowOff>129365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3 CuadroTexto">
              <a:extLst>
                <a:ext uri="{FF2B5EF4-FFF2-40B4-BE49-F238E27FC236}">
                  <a16:creationId xmlns:a16="http://schemas.microsoft.com/office/drawing/2014/main" id="{C12D2DBF-BDE3-4FF6-AE08-4EB6D880D8C8}"/>
                </a:ext>
              </a:extLst>
            </xdr:cNvPr>
            <xdr:cNvSpPr txBox="1"/>
          </xdr:nvSpPr>
          <xdr:spPr>
            <a:xfrm>
              <a:off x="10248900" y="504825"/>
              <a:ext cx="3732574" cy="786590"/>
            </a:xfrm>
            <a:prstGeom prst="rect">
              <a:avLst/>
            </a:prstGeom>
            <a:solidFill>
              <a:srgbClr val="FFFFCC"/>
            </a:solidFill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  <a:ea typeface="Cambria Math" pitchFamily="18" charset="0"/>
                          </a:rPr>
                          <m:t>𝑟</m:t>
                        </m:r>
                      </m:e>
                      <m:sub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itchFamily="18" charset="0"/>
                          </a:rPr>
                          <m:t>𝑔</m:t>
                        </m:r>
                      </m:sub>
                    </m:sSub>
                    <m:r>
                      <a:rPr lang="es-MX" sz="1600" b="0" i="1">
                        <a:solidFill>
                          <a:schemeClr val="tx1"/>
                        </a:solidFill>
                        <a:latin typeface="Cambria Math"/>
                        <a:ea typeface="Cambria Math" pitchFamily="18" charset="0"/>
                      </a:rPr>
                      <m:t>=</m:t>
                    </m:r>
                    <m:sSup>
                      <m:sSupPr>
                        <m:ctrlP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6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6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6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itchFamily="18" charset="0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es-MX" sz="1600" b="0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  <a:ea typeface="Cambria Math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s-MX" sz="1600" b="0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  <a:ea typeface="Cambria Math" pitchFamily="18" charset="0"/>
                                          </a:rPr>
                                          <m:t>𝑃</m:t>
                                        </m:r>
                                      </m:e>
                                      <m:sup>
                                        <m:r>
                                          <a:rPr lang="es-MX" sz="1600" b="0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  <a:ea typeface="Cambria Math" pitchFamily="18" charset="0"/>
                                          </a:rPr>
                                          <m:t>15</m:t>
                                        </m:r>
                                        <m:r>
                                          <a:rPr lang="es-MX" sz="1600" i="1">
                                            <a:solidFill>
                                              <a:schemeClr val="tx1"/>
                                            </a:solidFill>
                                            <a:latin typeface="Cambria Math"/>
                                            <a:ea typeface="Cambria Math" pitchFamily="18" charset="0"/>
                                          </a:rPr>
                                          <m:t>/</m:t>
                                        </m:r>
                                        <m:r>
                                          <a:rPr lang="es-MX" sz="1600" b="0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  <a:ea typeface="Cambria Math" pitchFamily="18" charset="0"/>
                                          </a:rPr>
                                          <m:t>𝑚𝑎𝑟𝑧𝑜</m:t>
                                        </m:r>
                                        <m:r>
                                          <a:rPr lang="es-MX" sz="1600" i="1">
                                            <a:solidFill>
                                              <a:schemeClr val="tx1"/>
                                            </a:solidFill>
                                            <a:latin typeface="Cambria Math"/>
                                            <a:ea typeface="Cambria Math" pitchFamily="18" charset="0"/>
                                          </a:rPr>
                                          <m:t>/20</m:t>
                                        </m:r>
                                        <m:r>
                                          <a:rPr lang="es-MX" sz="1600" b="0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  <a:ea typeface="Cambria Math" pitchFamily="18" charset="0"/>
                                          </a:rPr>
                                          <m:t>2</m:t>
                                        </m:r>
                                        <m:r>
                                          <a:rPr lang="es-MX" sz="1600" i="1">
                                            <a:solidFill>
                                              <a:schemeClr val="tx1"/>
                                            </a:solidFill>
                                            <a:latin typeface="Cambria Math"/>
                                            <a:ea typeface="Cambria Math" pitchFamily="18" charset="0"/>
                                          </a:rPr>
                                          <m:t>0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es-MX" sz="1600" b="0" i="1">
                                        <a:solidFill>
                                          <a:schemeClr val="tx1"/>
                                        </a:solidFill>
                                        <a:latin typeface="Cambria Math"/>
                                        <a:ea typeface="Cambria Math" pitchFamily="18" charset="0"/>
                                      </a:rPr>
                                      <m:t> </m:t>
                                    </m:r>
                                  </m:sub>
                                </m:sSub>
                              </m:num>
                              <m:den>
                                <m:sSup>
                                  <m:sSupPr>
                                    <m:ctrlPr>
                                      <a:rPr lang="es-MX" sz="16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MX" sz="16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itchFamily="18" charset="0"/>
                                      </a:rPr>
                                      <m:t>𝑃</m:t>
                                    </m:r>
                                  </m:e>
                                  <m:sup>
                                    <m:r>
                                      <a:rPr lang="es-MX" sz="1600" i="1">
                                        <a:solidFill>
                                          <a:schemeClr val="tx1"/>
                                        </a:solidFill>
                                        <a:latin typeface="Cambria Math"/>
                                        <a:ea typeface="Cambria Math" pitchFamily="18" charset="0"/>
                                      </a:rPr>
                                      <m:t>1</m:t>
                                    </m:r>
                                    <m:r>
                                      <a:rPr lang="es-MX" sz="16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itchFamily="18" charset="0"/>
                                      </a:rPr>
                                      <m:t>2</m:t>
                                    </m:r>
                                    <m:r>
                                      <a:rPr lang="es-MX" sz="1600" i="1">
                                        <a:solidFill>
                                          <a:schemeClr val="tx1"/>
                                        </a:solidFill>
                                        <a:latin typeface="Cambria Math"/>
                                        <a:ea typeface="Cambria Math" pitchFamily="18" charset="0"/>
                                      </a:rPr>
                                      <m:t>/</m:t>
                                    </m:r>
                                    <m:r>
                                      <a:rPr lang="es-MX" sz="16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itchFamily="18" charset="0"/>
                                      </a:rPr>
                                      <m:t>𝑗𝑢𝑛𝑖𝑜</m:t>
                                    </m:r>
                                    <m:r>
                                      <a:rPr lang="es-MX" sz="1600" i="1">
                                        <a:solidFill>
                                          <a:schemeClr val="tx1"/>
                                        </a:solidFill>
                                        <a:latin typeface="Cambria Math"/>
                                        <a:ea typeface="Cambria Math" pitchFamily="18" charset="0"/>
                                      </a:rPr>
                                      <m:t>/20</m:t>
                                    </m:r>
                                    <m:r>
                                      <a:rPr lang="es-MX" sz="1600" b="0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  <a:ea typeface="Cambria Math" pitchFamily="18" charset="0"/>
                                      </a:rPr>
                                      <m:t>10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f>
                          <m:fPr>
                            <m:ctrlPr>
                              <a:rPr lang="es-MX" sz="16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itchFamily="18" charset="0"/>
                              </a:rPr>
                            </m:ctrlPr>
                          </m:fPr>
                          <m:num>
                            <m:r>
                              <a:rPr lang="es-MX" sz="16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Cambria Math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MX" sz="16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Cambria Math" pitchFamily="18" charset="0"/>
                              </a:rPr>
                              <m:t>𝑛</m:t>
                            </m:r>
                          </m:den>
                        </m:f>
                      </m:sup>
                    </m:sSup>
                    <m:r>
                      <a:rPr lang="es-MX" sz="1600" b="0" i="1">
                        <a:solidFill>
                          <a:schemeClr val="tx1"/>
                        </a:solidFill>
                        <a:latin typeface="Cambria Math"/>
                        <a:ea typeface="Cambria Math" pitchFamily="18" charset="0"/>
                      </a:rPr>
                      <m:t>−1</m:t>
                    </m:r>
                  </m:oMath>
                </m:oMathPara>
              </a14:m>
              <a:endParaRPr lang="es-MX" sz="1600" b="0" i="1">
                <a:solidFill>
                  <a:schemeClr val="tx1"/>
                </a:solidFill>
                <a:latin typeface="Cambria Math" pitchFamily="18" charset="0"/>
                <a:ea typeface="Cambria Math" pitchFamily="18" charset="0"/>
              </a:endParaRPr>
            </a:p>
          </xdr:txBody>
        </xdr:sp>
      </mc:Choice>
      <mc:Fallback xmlns="">
        <xdr:sp macro="" textlink="">
          <xdr:nvSpPr>
            <xdr:cNvPr id="2" name="3 CuadroTexto">
              <a:extLst>
                <a:ext uri="{FF2B5EF4-FFF2-40B4-BE49-F238E27FC236}">
                  <a16:creationId xmlns:a16="http://schemas.microsoft.com/office/drawing/2014/main" id="{C12D2DBF-BDE3-4FF6-AE08-4EB6D880D8C8}"/>
                </a:ext>
              </a:extLst>
            </xdr:cNvPr>
            <xdr:cNvSpPr txBox="1"/>
          </xdr:nvSpPr>
          <xdr:spPr>
            <a:xfrm>
              <a:off x="10248900" y="504825"/>
              <a:ext cx="3732574" cy="786590"/>
            </a:xfrm>
            <a:prstGeom prst="rect">
              <a:avLst/>
            </a:prstGeom>
            <a:solidFill>
              <a:srgbClr val="FFFFCC"/>
            </a:solidFill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600" b="0" i="0">
                  <a:solidFill>
                    <a:schemeClr val="tx1"/>
                  </a:solidFill>
                  <a:latin typeface="Cambria Math"/>
                  <a:ea typeface="Cambria Math" pitchFamily="18" charset="0"/>
                </a:rPr>
                <a:t>𝑟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itchFamily="18" charset="0"/>
                </a:rPr>
                <a:t>_𝑔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  <a:ea typeface="Cambria Math" pitchFamily="18" charset="0"/>
                </a:rPr>
                <a:t>=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itchFamily="18" charset="0"/>
                </a:rPr>
                <a:t>(〖𝑃^(15</a:t>
              </a:r>
              <a:r>
                <a:rPr lang="es-MX" sz="1600" i="0">
                  <a:solidFill>
                    <a:schemeClr val="tx1"/>
                  </a:solidFill>
                  <a:latin typeface="Cambria Math"/>
                  <a:ea typeface="Cambria Math" pitchFamily="18" charset="0"/>
                </a:rPr>
                <a:t>/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itchFamily="18" charset="0"/>
                </a:rPr>
                <a:t>𝑚𝑎𝑟𝑧𝑜</a:t>
              </a:r>
              <a:r>
                <a:rPr lang="es-MX" sz="1600" i="0">
                  <a:solidFill>
                    <a:schemeClr val="tx1"/>
                  </a:solidFill>
                  <a:latin typeface="Cambria Math"/>
                  <a:ea typeface="Cambria Math" pitchFamily="18" charset="0"/>
                </a:rPr>
                <a:t>/20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itchFamily="18" charset="0"/>
                </a:rPr>
                <a:t>2</a:t>
              </a:r>
              <a:r>
                <a:rPr lang="es-MX" sz="1600" i="0">
                  <a:solidFill>
                    <a:schemeClr val="tx1"/>
                  </a:solidFill>
                  <a:latin typeface="Cambria Math"/>
                  <a:ea typeface="Cambria Math" pitchFamily="18" charset="0"/>
                </a:rPr>
                <a:t>0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itchFamily="18" charset="0"/>
                </a:rPr>
                <a:t>)〗_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  <a:ea typeface="Cambria Math" pitchFamily="18" charset="0"/>
                </a:rPr>
                <a:t> 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itchFamily="18" charset="0"/>
                </a:rPr>
                <a:t>/𝑃^(</a:t>
              </a:r>
              <a:r>
                <a:rPr lang="es-MX" sz="1600" i="0">
                  <a:solidFill>
                    <a:schemeClr val="tx1"/>
                  </a:solidFill>
                  <a:latin typeface="Cambria Math"/>
                  <a:ea typeface="Cambria Math" pitchFamily="18" charset="0"/>
                </a:rPr>
                <a:t>1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itchFamily="18" charset="0"/>
                </a:rPr>
                <a:t>2</a:t>
              </a:r>
              <a:r>
                <a:rPr lang="es-MX" sz="1600" i="0">
                  <a:solidFill>
                    <a:schemeClr val="tx1"/>
                  </a:solidFill>
                  <a:latin typeface="Cambria Math"/>
                  <a:ea typeface="Cambria Math" pitchFamily="18" charset="0"/>
                </a:rPr>
                <a:t>/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itchFamily="18" charset="0"/>
                </a:rPr>
                <a:t>𝑗𝑢𝑛𝑖𝑜</a:t>
              </a:r>
              <a:r>
                <a:rPr lang="es-MX" sz="1600" i="0">
                  <a:solidFill>
                    <a:schemeClr val="tx1"/>
                  </a:solidFill>
                  <a:latin typeface="Cambria Math"/>
                  <a:ea typeface="Cambria Math" pitchFamily="18" charset="0"/>
                </a:rPr>
                <a:t>/20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itchFamily="18" charset="0"/>
                </a:rPr>
                <a:t>10) )^(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  <a:ea typeface="Cambria Math" pitchFamily="18" charset="0"/>
                </a:rPr>
                <a:t>1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itchFamily="18" charset="0"/>
                </a:rPr>
                <a:t>/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  <a:ea typeface="Cambria Math" pitchFamily="18" charset="0"/>
                </a:rPr>
                <a:t>𝑛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itchFamily="18" charset="0"/>
                </a:rPr>
                <a:t>)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  <a:ea typeface="Cambria Math" pitchFamily="18" charset="0"/>
                </a:rPr>
                <a:t>−1</a:t>
              </a:r>
              <a:endParaRPr lang="es-MX" sz="1600" b="0" i="1">
                <a:solidFill>
                  <a:schemeClr val="tx1"/>
                </a:solidFill>
                <a:latin typeface="Cambria Math" pitchFamily="18" charset="0"/>
                <a:ea typeface="Cambria Math" pitchFamily="18" charset="0"/>
              </a:endParaRPr>
            </a:p>
          </xdr:txBody>
        </xdr:sp>
      </mc:Fallback>
    </mc:AlternateContent>
    <xdr:clientData/>
  </xdr:twoCellAnchor>
  <xdr:twoCellAnchor>
    <xdr:from>
      <xdr:col>9</xdr:col>
      <xdr:colOff>417634</xdr:colOff>
      <xdr:row>7</xdr:row>
      <xdr:rowOff>168519</xdr:rowOff>
    </xdr:from>
    <xdr:to>
      <xdr:col>15</xdr:col>
      <xdr:colOff>417634</xdr:colOff>
      <xdr:row>34</xdr:row>
      <xdr:rowOff>73269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CE614B-598C-482E-A9FB-CD0A91A54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1276350</xdr:colOff>
      <xdr:row>0</xdr:row>
      <xdr:rowOff>133350</xdr:rowOff>
    </xdr:from>
    <xdr:to>
      <xdr:col>8</xdr:col>
      <xdr:colOff>933450</xdr:colOff>
      <xdr:row>2</xdr:row>
      <xdr:rowOff>157141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5 CuadroTexto">
              <a:extLst>
                <a:ext uri="{FF2B5EF4-FFF2-40B4-BE49-F238E27FC236}">
                  <a16:creationId xmlns:a16="http://schemas.microsoft.com/office/drawing/2014/main" id="{AF27D26F-05D5-4ADD-853B-015E2A3D7351}"/>
                </a:ext>
              </a:extLst>
            </xdr:cNvPr>
            <xdr:cNvSpPr txBox="1"/>
          </xdr:nvSpPr>
          <xdr:spPr>
            <a:xfrm>
              <a:off x="8877300" y="133350"/>
              <a:ext cx="2524125" cy="404791"/>
            </a:xfrm>
            <a:prstGeom prst="rect">
              <a:avLst/>
            </a:prstGeom>
            <a:solidFill>
              <a:srgbClr val="FFFFCC"/>
            </a:solidFill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  <a:ea typeface="Cambria Math" pitchFamily="18" charset="0"/>
                          </a:rPr>
                          <m:t>𝑃</m:t>
                        </m:r>
                      </m:e>
                      <m:sub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  <a:ea typeface="Cambria Math" pitchFamily="18" charset="0"/>
                          </a:rPr>
                          <m:t>𝑡</m:t>
                        </m:r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  <a:ea typeface="Cambria Math" pitchFamily="18" charset="0"/>
                          </a:rPr>
                          <m:t>+</m:t>
                        </m:r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  <a:ea typeface="Cambria Math" pitchFamily="18" charset="0"/>
                          </a:rPr>
                          <m:t>𝑛</m:t>
                        </m:r>
                      </m:sub>
                    </m:sSub>
                    <m:r>
                      <a:rPr lang="es-MX" sz="1600" b="0" i="1">
                        <a:solidFill>
                          <a:schemeClr val="tx1"/>
                        </a:solidFill>
                        <a:latin typeface="Cambria Math"/>
                        <a:ea typeface="Cambria Math" pitchFamily="18" charset="0"/>
                      </a:rPr>
                      <m:t>=</m:t>
                    </m:r>
                    <m:sSub>
                      <m:sSubPr>
                        <m:ctrlP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itchFamily="18" charset="0"/>
                          </a:rPr>
                        </m:ctrlPr>
                      </m:sSubPr>
                      <m:e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  <a:ea typeface="Cambria Math" pitchFamily="18" charset="0"/>
                          </a:rPr>
                          <m:t>𝑃</m:t>
                        </m:r>
                      </m:e>
                      <m:sub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  <a:ea typeface="Cambria Math" pitchFamily="18" charset="0"/>
                          </a:rPr>
                          <m:t>𝑡</m:t>
                        </m:r>
                      </m:sub>
                    </m:sSub>
                    <m:r>
                      <a:rPr lang="es-MX" sz="1600" b="0" i="1">
                        <a:solidFill>
                          <a:schemeClr val="tx1"/>
                        </a:solidFill>
                        <a:latin typeface="Cambria Math"/>
                        <a:ea typeface="Cambria Math" pitchFamily="18" charset="0"/>
                      </a:rPr>
                      <m:t>∗</m:t>
                    </m:r>
                    <m:sSup>
                      <m:sSupPr>
                        <m:ctrlPr>
                          <a:rPr lang="es-MX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6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itchFamily="18" charset="0"/>
                              </a:rPr>
                            </m:ctrlPr>
                          </m:dPr>
                          <m:e>
                            <m:r>
                              <a:rPr lang="es-MX" sz="16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Cambria Math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MX" sz="16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600" b="0" i="1">
                                    <a:solidFill>
                                      <a:schemeClr val="tx1"/>
                                    </a:solidFill>
                                    <a:latin typeface="Cambria Math"/>
                                    <a:ea typeface="Cambria Math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MX" sz="1600" b="0" i="1">
                                    <a:solidFill>
                                      <a:schemeClr val="tx1"/>
                                    </a:solidFill>
                                    <a:latin typeface="Cambria Math"/>
                                    <a:ea typeface="Cambria Math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s-MX" sz="1600" b="0" i="1">
                            <a:solidFill>
                              <a:schemeClr val="tx1"/>
                            </a:solidFill>
                            <a:latin typeface="Cambria Math"/>
                            <a:ea typeface="Cambria Math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s-MX" sz="1600" i="1">
                <a:solidFill>
                  <a:srgbClr val="0070C0"/>
                </a:solidFill>
                <a:latin typeface="Cambria Math" pitchFamily="18" charset="0"/>
                <a:ea typeface="Cambria Math" pitchFamily="18" charset="0"/>
              </a:endParaRPr>
            </a:p>
          </xdr:txBody>
        </xdr:sp>
      </mc:Choice>
      <mc:Fallback xmlns="">
        <xdr:sp macro="" textlink="">
          <xdr:nvSpPr>
            <xdr:cNvPr id="2" name="5 CuadroTexto">
              <a:extLst>
                <a:ext uri="{FF2B5EF4-FFF2-40B4-BE49-F238E27FC236}">
                  <a16:creationId xmlns:a16="http://schemas.microsoft.com/office/drawing/2014/main" id="{AF27D26F-05D5-4ADD-853B-015E2A3D7351}"/>
                </a:ext>
              </a:extLst>
            </xdr:cNvPr>
            <xdr:cNvSpPr txBox="1"/>
          </xdr:nvSpPr>
          <xdr:spPr>
            <a:xfrm>
              <a:off x="8877300" y="133350"/>
              <a:ext cx="2524125" cy="404791"/>
            </a:xfrm>
            <a:prstGeom prst="rect">
              <a:avLst/>
            </a:prstGeom>
            <a:solidFill>
              <a:srgbClr val="FFFFCC"/>
            </a:solidFill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600" b="0" i="0">
                  <a:solidFill>
                    <a:schemeClr val="tx1"/>
                  </a:solidFill>
                  <a:latin typeface="Cambria Math"/>
                  <a:ea typeface="Cambria Math" pitchFamily="18" charset="0"/>
                </a:rPr>
                <a:t>𝑃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itchFamily="18" charset="0"/>
                </a:rPr>
                <a:t>_(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  <a:ea typeface="Cambria Math" pitchFamily="18" charset="0"/>
                </a:rPr>
                <a:t>𝑡+𝑛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itchFamily="18" charset="0"/>
                </a:rPr>
                <a:t>)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  <a:ea typeface="Cambria Math" pitchFamily="18" charset="0"/>
                </a:rPr>
                <a:t>=𝑃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itchFamily="18" charset="0"/>
                </a:rPr>
                <a:t>_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  <a:ea typeface="Cambria Math" pitchFamily="18" charset="0"/>
                </a:rPr>
                <a:t>𝑡∗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itchFamily="18" charset="0"/>
                </a:rPr>
                <a:t>(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  <a:ea typeface="Cambria Math" pitchFamily="18" charset="0"/>
                </a:rPr>
                <a:t>1+𝑟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itchFamily="18" charset="0"/>
                </a:rPr>
                <a:t>_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  <a:ea typeface="Cambria Math" pitchFamily="18" charset="0"/>
                </a:rPr>
                <a:t>𝑔</a:t>
              </a:r>
              <a:r>
                <a:rPr lang="es-MX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itchFamily="18" charset="0"/>
                </a:rPr>
                <a:t> )^</a:t>
              </a:r>
              <a:r>
                <a:rPr lang="es-MX" sz="1600" b="0" i="0">
                  <a:solidFill>
                    <a:schemeClr val="tx1"/>
                  </a:solidFill>
                  <a:latin typeface="Cambria Math"/>
                  <a:ea typeface="Cambria Math" pitchFamily="18" charset="0"/>
                </a:rPr>
                <a:t>𝑛</a:t>
              </a:r>
              <a:endParaRPr lang="es-MX" sz="1600" i="1">
                <a:solidFill>
                  <a:srgbClr val="0070C0"/>
                </a:solidFill>
                <a:latin typeface="Cambria Math" pitchFamily="18" charset="0"/>
                <a:ea typeface="Cambria Math" pitchFamily="18" charset="0"/>
              </a:endParaRP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536440</xdr:colOff>
      <xdr:row>46</xdr:row>
      <xdr:rowOff>11508</xdr:rowOff>
    </xdr:from>
    <xdr:to>
      <xdr:col>28</xdr:col>
      <xdr:colOff>465666</xdr:colOff>
      <xdr:row>65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A513F0-6191-411C-AAF1-8CFB21BE2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423333</xdr:colOff>
      <xdr:row>46</xdr:row>
      <xdr:rowOff>87842</xdr:rowOff>
    </xdr:from>
    <xdr:to>
      <xdr:col>39</xdr:col>
      <xdr:colOff>332714</xdr:colOff>
      <xdr:row>63</xdr:row>
      <xdr:rowOff>927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12DBAE-0697-4F62-99C1-26352B64A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1</xdr:row>
      <xdr:rowOff>84667</xdr:rowOff>
    </xdr:from>
    <xdr:to>
      <xdr:col>5</xdr:col>
      <xdr:colOff>31438</xdr:colOff>
      <xdr:row>4</xdr:row>
      <xdr:rowOff>25602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5 CuadroTexto">
              <a:extLst>
                <a:ext uri="{FF2B5EF4-FFF2-40B4-BE49-F238E27FC236}">
                  <a16:creationId xmlns:a16="http://schemas.microsoft.com/office/drawing/2014/main" id="{69F65C6B-5349-4934-9922-D4064E0533E5}"/>
                </a:ext>
              </a:extLst>
            </xdr:cNvPr>
            <xdr:cNvSpPr txBox="1"/>
          </xdr:nvSpPr>
          <xdr:spPr>
            <a:xfrm>
              <a:off x="1495426" y="275167"/>
              <a:ext cx="2669862" cy="588635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txBody>
            <a:bodyPr wrap="square" rtlCol="0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MX" sz="13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300" i="1">
                            <a:latin typeface="Cambria Math"/>
                          </a:rPr>
                          <m:t>𝐾</m:t>
                        </m:r>
                      </m:e>
                      <m:sub>
                        <m:r>
                          <a:rPr lang="es-MX" sz="1300" i="1">
                            <a:latin typeface="Cambria Math"/>
                          </a:rPr>
                          <m:t>0</m:t>
                        </m:r>
                      </m:sub>
                      <m:sup>
                        <m:r>
                          <a:rPr lang="es-MX" sz="1300" i="1">
                            <a:latin typeface="Cambria Math"/>
                          </a:rPr>
                          <m:t>𝑡</m:t>
                        </m:r>
                      </m:sup>
                    </m:sSubSup>
                    <m:r>
                      <a:rPr lang="es-MX" sz="13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es-MX" sz="13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s-MX" sz="13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MX" sz="1300" b="0" i="1">
                                <a:latin typeface="Cambria Math"/>
                                <a:ea typeface="Cambria Math"/>
                              </a:rPr>
                              <m:t>𝑖</m:t>
                            </m:r>
                            <m:r>
                              <a:rPr lang="es-MX" sz="1300" b="0" i="1">
                                <a:latin typeface="Cambria Math"/>
                                <a:ea typeface="Cambria Math"/>
                              </a:rPr>
                              <m:t>=1</m:t>
                            </m:r>
                          </m:sub>
                          <m:sup>
                            <m:r>
                              <a:rPr lang="es-MX" sz="1300" b="0" i="1">
                                <a:latin typeface="Cambria Math"/>
                                <a:ea typeface="Cambria Math"/>
                              </a:rPr>
                              <m:t>21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MX" sz="13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sSubPr>
                              <m:e>
                                <m:r>
                                  <a:rPr lang="es-MX" sz="1300" b="0" i="1">
                                    <a:latin typeface="Cambria Math"/>
                                    <a:ea typeface="Cambria Math"/>
                                  </a:rPr>
                                  <m:t>𝑔</m:t>
                                </m:r>
                              </m:e>
                              <m:sub>
                                <m:r>
                                  <a:rPr lang="es-MX" sz="1300" b="0" i="1">
                                    <a:latin typeface="Cambria Math"/>
                                    <a:ea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s-MX" sz="1300" b="0" i="1">
                                <a:latin typeface="Cambria Math"/>
                                <a:ea typeface="Cambria Math"/>
                              </a:rPr>
                              <m:t>∗</m:t>
                            </m:r>
                            <m:sSubSup>
                              <m:sSubSupPr>
                                <m:ctrlPr>
                                  <a:rPr lang="es-MX" sz="13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sSubSupPr>
                              <m:e>
                                <m:r>
                                  <a:rPr lang="es-MX" sz="1300" b="0" i="1">
                                    <a:latin typeface="Cambria Math"/>
                                    <a:ea typeface="Cambria Math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s-MX" sz="1300" b="0" i="1">
                                    <a:latin typeface="Cambria Math"/>
                                    <a:ea typeface="Cambria Math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s-MX" sz="1300" b="0" i="1">
                                    <a:latin typeface="Cambria Math"/>
                                    <a:ea typeface="Cambria Math"/>
                                  </a:rPr>
                                  <m:t>𝑅</m:t>
                                </m:r>
                                <m:r>
                                  <a:rPr lang="es-MX" sz="1300" b="0" i="1">
                                    <a:latin typeface="Cambria Math"/>
                                    <a:ea typeface="Cambria Math"/>
                                  </a:rPr>
                                  <m:t>.</m:t>
                                </m:r>
                                <m:r>
                                  <a:rPr lang="es-MX" sz="1300" b="0" i="1">
                                    <a:latin typeface="Cambria Math"/>
                                    <a:ea typeface="Cambria Math"/>
                                  </a:rPr>
                                  <m:t>𝑡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sSubSup>
                          <m:sSubSupPr>
                            <m:ctrlPr>
                              <a:rPr lang="es-MX" sz="13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SupPr>
                          <m:e>
                            <m:r>
                              <a:rPr lang="es-MX" sz="1300" b="0" i="1">
                                <a:latin typeface="Cambria Math"/>
                                <a:ea typeface="Cambria Math"/>
                              </a:rPr>
                              <m:t>𝐷</m:t>
                            </m:r>
                          </m:e>
                          <m:sub>
                            <m:r>
                              <a:rPr lang="es-MX" sz="1300" b="0" i="1">
                                <a:latin typeface="Cambria Math"/>
                                <a:ea typeface="Cambria Math"/>
                              </a:rPr>
                              <m:t>0</m:t>
                            </m:r>
                          </m:sub>
                          <m:sup>
                            <m:r>
                              <a:rPr lang="es-MX" sz="1300" b="0" i="1">
                                <a:latin typeface="Cambria Math"/>
                                <a:ea typeface="Cambria Math"/>
                              </a:rPr>
                              <m:t>𝑅</m:t>
                            </m:r>
                            <m:r>
                              <a:rPr lang="es-MX" sz="1300" b="0" i="1">
                                <a:latin typeface="Cambria Math"/>
                                <a:ea typeface="Cambria Math"/>
                              </a:rPr>
                              <m:t>.</m:t>
                            </m:r>
                            <m:r>
                              <a:rPr lang="es-MX" sz="1300" b="0" i="1">
                                <a:latin typeface="Cambria Math"/>
                                <a:ea typeface="Cambria Math"/>
                              </a:rPr>
                              <m:t>𝑡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es-MX" sz="1300" b="0" i="1">
                <a:latin typeface="Cambria Math"/>
                <a:ea typeface="Cambria Math"/>
              </a:endParaRPr>
            </a:p>
          </xdr:txBody>
        </xdr:sp>
      </mc:Choice>
      <mc:Fallback xmlns="">
        <xdr:sp macro="" textlink="">
          <xdr:nvSpPr>
            <xdr:cNvPr id="2" name="5 CuadroTexto">
              <a:extLst>
                <a:ext uri="{FF2B5EF4-FFF2-40B4-BE49-F238E27FC236}">
                  <a16:creationId xmlns:a16="http://schemas.microsoft.com/office/drawing/2014/main" id="{69F65C6B-5349-4934-9922-D4064E0533E5}"/>
                </a:ext>
              </a:extLst>
            </xdr:cNvPr>
            <xdr:cNvSpPr txBox="1"/>
          </xdr:nvSpPr>
          <xdr:spPr>
            <a:xfrm>
              <a:off x="1495426" y="275167"/>
              <a:ext cx="2669862" cy="588635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txBody>
            <a:bodyPr wrap="square" rtlCol="0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pPr/>
              <a:r>
                <a:rPr lang="es-MX" sz="1300" i="0">
                  <a:latin typeface="Cambria Math"/>
                </a:rPr>
                <a:t>𝐾</a:t>
              </a:r>
              <a:r>
                <a:rPr lang="es-MX" sz="1300" i="0">
                  <a:latin typeface="Cambria Math" panose="02040503050406030204" pitchFamily="18" charset="0"/>
                </a:rPr>
                <a:t>_</a:t>
              </a:r>
              <a:r>
                <a:rPr lang="es-MX" sz="1300" i="0">
                  <a:latin typeface="Cambria Math"/>
                </a:rPr>
                <a:t>0</a:t>
              </a:r>
              <a:r>
                <a:rPr lang="es-MX" sz="1300" i="0">
                  <a:latin typeface="Cambria Math" panose="02040503050406030204" pitchFamily="18" charset="0"/>
                </a:rPr>
                <a:t>^</a:t>
              </a:r>
              <a:r>
                <a:rPr lang="es-MX" sz="1300" i="0">
                  <a:latin typeface="Cambria Math"/>
                </a:rPr>
                <a:t>𝑡</a:t>
              </a:r>
              <a:r>
                <a:rPr lang="es-MX" sz="1300" b="0" i="0">
                  <a:latin typeface="Cambria Math"/>
                  <a:ea typeface="Cambria Math"/>
                </a:rPr>
                <a:t>=</a:t>
              </a:r>
              <a:r>
                <a:rPr lang="es-MX" sz="1300" b="0" i="0">
                  <a:latin typeface="Cambria Math" panose="02040503050406030204" pitchFamily="18" charset="0"/>
                  <a:ea typeface="Cambria Math"/>
                </a:rPr>
                <a:t>(∑_(</a:t>
              </a:r>
              <a:r>
                <a:rPr lang="es-MX" sz="1300" b="0" i="0">
                  <a:latin typeface="Cambria Math"/>
                  <a:ea typeface="Cambria Math"/>
                </a:rPr>
                <a:t>𝑖=1</a:t>
              </a:r>
              <a:r>
                <a:rPr lang="es-MX" sz="1300" b="0" i="0">
                  <a:latin typeface="Cambria Math" panose="02040503050406030204" pitchFamily="18" charset="0"/>
                  <a:ea typeface="Cambria Math"/>
                </a:rPr>
                <a:t>)^</a:t>
              </a:r>
              <a:r>
                <a:rPr lang="es-MX" sz="1300" b="0" i="0">
                  <a:latin typeface="Cambria Math"/>
                  <a:ea typeface="Cambria Math"/>
                </a:rPr>
                <a:t>21</a:t>
              </a:r>
              <a:r>
                <a:rPr lang="es-MX" sz="1300" b="0" i="0">
                  <a:latin typeface="Cambria Math" panose="02040503050406030204" pitchFamily="18" charset="0"/>
                  <a:ea typeface="Cambria Math"/>
                </a:rPr>
                <a:t>▒〖</a:t>
              </a:r>
              <a:r>
                <a:rPr lang="es-MX" sz="1300" b="0" i="0">
                  <a:latin typeface="Cambria Math"/>
                  <a:ea typeface="Cambria Math"/>
                </a:rPr>
                <a:t>𝑔</a:t>
              </a:r>
              <a:r>
                <a:rPr lang="es-MX" sz="1300" b="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300" b="0" i="0">
                  <a:latin typeface="Cambria Math"/>
                  <a:ea typeface="Cambria Math"/>
                </a:rPr>
                <a:t>𝑖∗𝐷</a:t>
              </a:r>
              <a:r>
                <a:rPr lang="es-MX" sz="1300" b="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300" b="0" i="0">
                  <a:latin typeface="Cambria Math"/>
                  <a:ea typeface="Cambria Math"/>
                </a:rPr>
                <a:t>𝑖</a:t>
              </a:r>
              <a:r>
                <a:rPr lang="es-MX" sz="1300" b="0" i="0">
                  <a:latin typeface="Cambria Math" panose="02040503050406030204" pitchFamily="18" charset="0"/>
                  <a:ea typeface="Cambria Math"/>
                </a:rPr>
                <a:t>^(</a:t>
              </a:r>
              <a:r>
                <a:rPr lang="es-MX" sz="1300" b="0" i="0">
                  <a:latin typeface="Cambria Math"/>
                  <a:ea typeface="Cambria Math"/>
                </a:rPr>
                <a:t>𝑅.𝑡</a:t>
              </a:r>
              <a:r>
                <a:rPr lang="es-MX" sz="1300" b="0" i="0">
                  <a:latin typeface="Cambria Math" panose="02040503050406030204" pitchFamily="18" charset="0"/>
                  <a:ea typeface="Cambria Math"/>
                </a:rPr>
                <a:t>) 〗)/(</a:t>
              </a:r>
              <a:r>
                <a:rPr lang="es-MX" sz="1300" b="0" i="0">
                  <a:latin typeface="Cambria Math"/>
                  <a:ea typeface="Cambria Math"/>
                </a:rPr>
                <a:t>𝐷</a:t>
              </a:r>
              <a:r>
                <a:rPr lang="es-MX" sz="1300" b="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300" b="0" i="0">
                  <a:latin typeface="Cambria Math"/>
                  <a:ea typeface="Cambria Math"/>
                </a:rPr>
                <a:t>0</a:t>
              </a:r>
              <a:r>
                <a:rPr lang="es-MX" sz="1300" b="0" i="0">
                  <a:latin typeface="Cambria Math" panose="02040503050406030204" pitchFamily="18" charset="0"/>
                  <a:ea typeface="Cambria Math"/>
                </a:rPr>
                <a:t>^(</a:t>
              </a:r>
              <a:r>
                <a:rPr lang="es-MX" sz="1300" b="0" i="0">
                  <a:latin typeface="Cambria Math"/>
                  <a:ea typeface="Cambria Math"/>
                </a:rPr>
                <a:t>𝑅.𝑡</a:t>
              </a:r>
              <a:r>
                <a:rPr lang="es-MX" sz="1300" b="0" i="0">
                  <a:latin typeface="Cambria Math" panose="02040503050406030204" pitchFamily="18" charset="0"/>
                  <a:ea typeface="Cambria Math"/>
                </a:rPr>
                <a:t>) )</a:t>
              </a:r>
              <a:endParaRPr lang="es-MX" sz="1300" b="0" i="1">
                <a:latin typeface="Cambria Math"/>
                <a:ea typeface="Cambria Math"/>
              </a:endParaRP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459942</xdr:colOff>
      <xdr:row>8</xdr:row>
      <xdr:rowOff>143945</xdr:rowOff>
    </xdr:from>
    <xdr:to>
      <xdr:col>17</xdr:col>
      <xdr:colOff>442554</xdr:colOff>
      <xdr:row>29</xdr:row>
      <xdr:rowOff>13130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84D9DCB-1425-4CD8-9CED-2750C4B76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6130" y="1894164"/>
          <a:ext cx="6483424" cy="4024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FFCC"/>
  </sheetPr>
  <dimension ref="B1:K110"/>
  <sheetViews>
    <sheetView tabSelected="1" zoomScale="140" zoomScaleNormal="140" workbookViewId="0">
      <selection activeCell="J6" sqref="J6"/>
    </sheetView>
  </sheetViews>
  <sheetFormatPr baseColWidth="10" defaultColWidth="11.42578125" defaultRowHeight="15" x14ac:dyDescent="0.25"/>
  <cols>
    <col min="1" max="1" width="11.42578125" style="1"/>
    <col min="2" max="2" width="18" style="1" customWidth="1"/>
    <col min="3" max="3" width="11.42578125" style="1"/>
    <col min="4" max="4" width="13.140625" style="1" bestFit="1" customWidth="1"/>
    <col min="5" max="6" width="11.42578125" style="1"/>
    <col min="7" max="7" width="17.5703125" style="1" customWidth="1"/>
    <col min="8" max="9" width="11.42578125" style="1"/>
    <col min="10" max="10" width="14.85546875" style="1" customWidth="1"/>
    <col min="11" max="11" width="26.42578125" style="1" customWidth="1"/>
    <col min="12" max="16384" width="11.42578125" style="1"/>
  </cols>
  <sheetData>
    <row r="1" spans="2:11" x14ac:dyDescent="0.25">
      <c r="D1" s="218"/>
      <c r="E1" s="218"/>
      <c r="F1" s="218"/>
    </row>
    <row r="3" spans="2:11" x14ac:dyDescent="0.25">
      <c r="B3" s="1" t="s">
        <v>116</v>
      </c>
      <c r="D3" s="35">
        <f>D107/SUM(D6:D106)</f>
        <v>1.1335451050968573E-3</v>
      </c>
      <c r="F3" s="1" t="s">
        <v>116</v>
      </c>
      <c r="H3" s="35">
        <f>H107/SUM(H6:H106)</f>
        <v>8.7299794891707305E-3</v>
      </c>
    </row>
    <row r="4" spans="2:11" x14ac:dyDescent="0.25">
      <c r="B4" s="217" t="s">
        <v>143</v>
      </c>
      <c r="C4" s="217"/>
      <c r="D4" s="217"/>
      <c r="F4" s="217" t="s">
        <v>144</v>
      </c>
      <c r="G4" s="217"/>
      <c r="H4" s="217"/>
    </row>
    <row r="5" spans="2:11" x14ac:dyDescent="0.25">
      <c r="B5" s="12" t="s">
        <v>0</v>
      </c>
      <c r="C5" s="12" t="s">
        <v>1</v>
      </c>
      <c r="D5" s="12" t="s">
        <v>2</v>
      </c>
      <c r="F5" s="12" t="s">
        <v>0</v>
      </c>
      <c r="G5" s="12" t="s">
        <v>1</v>
      </c>
      <c r="H5" s="12" t="s">
        <v>2</v>
      </c>
    </row>
    <row r="6" spans="2:11" x14ac:dyDescent="0.25">
      <c r="B6" s="13" t="s">
        <v>3</v>
      </c>
      <c r="C6" s="14">
        <v>14118</v>
      </c>
      <c r="D6" s="14">
        <v>13882</v>
      </c>
      <c r="F6" s="13" t="s">
        <v>3</v>
      </c>
      <c r="G6" s="14">
        <v>15208</v>
      </c>
      <c r="H6" s="14">
        <v>14700</v>
      </c>
      <c r="J6" s="42"/>
    </row>
    <row r="7" spans="2:11" x14ac:dyDescent="0.25">
      <c r="B7" s="13" t="s">
        <v>4</v>
      </c>
      <c r="C7" s="14">
        <v>14893</v>
      </c>
      <c r="D7" s="14">
        <v>14433</v>
      </c>
      <c r="F7" s="13" t="s">
        <v>4</v>
      </c>
      <c r="G7" s="14">
        <v>14957</v>
      </c>
      <c r="H7" s="14">
        <v>14502</v>
      </c>
    </row>
    <row r="8" spans="2:11" x14ac:dyDescent="0.25">
      <c r="B8" s="13" t="s">
        <v>5</v>
      </c>
      <c r="C8" s="14">
        <v>15602</v>
      </c>
      <c r="D8" s="14">
        <v>15505</v>
      </c>
      <c r="F8" s="13" t="s">
        <v>5</v>
      </c>
      <c r="G8" s="14">
        <v>15955</v>
      </c>
      <c r="H8" s="14">
        <v>15091</v>
      </c>
    </row>
    <row r="9" spans="2:11" x14ac:dyDescent="0.25">
      <c r="B9" s="13" t="s">
        <v>6</v>
      </c>
      <c r="C9" s="14">
        <v>15907</v>
      </c>
      <c r="D9" s="14">
        <v>15684</v>
      </c>
      <c r="F9" s="13" t="s">
        <v>6</v>
      </c>
      <c r="G9" s="14">
        <v>15565</v>
      </c>
      <c r="H9" s="14">
        <v>15356</v>
      </c>
    </row>
    <row r="10" spans="2:11" x14ac:dyDescent="0.25">
      <c r="B10" s="13" t="s">
        <v>7</v>
      </c>
      <c r="C10" s="14">
        <v>16043</v>
      </c>
      <c r="D10" s="14">
        <v>15678</v>
      </c>
      <c r="F10" s="13" t="s">
        <v>7</v>
      </c>
      <c r="G10" s="14">
        <v>15635</v>
      </c>
      <c r="H10" s="14">
        <v>15068</v>
      </c>
    </row>
    <row r="11" spans="2:11" x14ac:dyDescent="0.25">
      <c r="B11" s="13" t="s">
        <v>8</v>
      </c>
      <c r="C11" s="14">
        <v>16309</v>
      </c>
      <c r="D11" s="14">
        <v>15702</v>
      </c>
      <c r="F11" s="13" t="s">
        <v>8</v>
      </c>
      <c r="G11" s="14">
        <v>15353</v>
      </c>
      <c r="H11" s="14">
        <v>14868</v>
      </c>
      <c r="K11" s="42"/>
    </row>
    <row r="12" spans="2:11" x14ac:dyDescent="0.25">
      <c r="B12" s="13" t="s">
        <v>9</v>
      </c>
      <c r="C12" s="14">
        <v>15102</v>
      </c>
      <c r="D12" s="14">
        <v>15200</v>
      </c>
      <c r="F12" s="13" t="s">
        <v>9</v>
      </c>
      <c r="G12" s="14">
        <v>15224</v>
      </c>
      <c r="H12" s="14">
        <v>15020</v>
      </c>
    </row>
    <row r="13" spans="2:11" x14ac:dyDescent="0.25">
      <c r="B13" s="13" t="s">
        <v>10</v>
      </c>
      <c r="C13" s="14">
        <v>15515</v>
      </c>
      <c r="D13" s="14">
        <v>15194</v>
      </c>
      <c r="F13" s="13" t="s">
        <v>10</v>
      </c>
      <c r="G13" s="14">
        <v>15348</v>
      </c>
      <c r="H13" s="14">
        <v>14803</v>
      </c>
    </row>
    <row r="14" spans="2:11" x14ac:dyDescent="0.25">
      <c r="B14" s="13" t="s">
        <v>11</v>
      </c>
      <c r="C14" s="14">
        <v>16134</v>
      </c>
      <c r="D14" s="14">
        <v>15728</v>
      </c>
      <c r="F14" s="13" t="s">
        <v>11</v>
      </c>
      <c r="G14" s="14">
        <v>15405</v>
      </c>
      <c r="H14" s="14">
        <v>14984</v>
      </c>
    </row>
    <row r="15" spans="2:11" x14ac:dyDescent="0.25">
      <c r="B15" s="13" t="s">
        <v>12</v>
      </c>
      <c r="C15" s="14">
        <v>15381</v>
      </c>
      <c r="D15" s="14">
        <v>15439</v>
      </c>
      <c r="F15" s="13" t="s">
        <v>12</v>
      </c>
      <c r="G15" s="14">
        <v>15568</v>
      </c>
      <c r="H15" s="14">
        <v>15207</v>
      </c>
    </row>
    <row r="16" spans="2:11" x14ac:dyDescent="0.25">
      <c r="B16" s="13" t="s">
        <v>13</v>
      </c>
      <c r="C16" s="14">
        <v>16215</v>
      </c>
      <c r="D16" s="36">
        <v>15808</v>
      </c>
      <c r="F16" s="13" t="s">
        <v>13</v>
      </c>
      <c r="G16" s="14">
        <v>16292</v>
      </c>
      <c r="H16" s="36">
        <v>15685</v>
      </c>
    </row>
    <row r="17" spans="2:8" x14ac:dyDescent="0.25">
      <c r="B17" s="13" t="s">
        <v>14</v>
      </c>
      <c r="C17" s="14">
        <v>15055</v>
      </c>
      <c r="D17" s="14">
        <v>14532</v>
      </c>
      <c r="F17" s="13" t="s">
        <v>14</v>
      </c>
      <c r="G17" s="14">
        <v>14945</v>
      </c>
      <c r="H17" s="14">
        <v>14765</v>
      </c>
    </row>
    <row r="18" spans="2:8" x14ac:dyDescent="0.25">
      <c r="B18" s="13" t="s">
        <v>15</v>
      </c>
      <c r="C18" s="14">
        <v>15879</v>
      </c>
      <c r="D18" s="14">
        <v>14880</v>
      </c>
      <c r="F18" s="13" t="s">
        <v>15</v>
      </c>
      <c r="G18" s="14">
        <v>15474</v>
      </c>
      <c r="H18" s="14">
        <v>15065</v>
      </c>
    </row>
    <row r="19" spans="2:8" x14ac:dyDescent="0.25">
      <c r="B19" s="13" t="s">
        <v>16</v>
      </c>
      <c r="C19" s="14">
        <v>14814</v>
      </c>
      <c r="D19" s="14">
        <v>14518</v>
      </c>
      <c r="F19" s="13" t="s">
        <v>16</v>
      </c>
      <c r="G19" s="14">
        <v>14941</v>
      </c>
      <c r="H19" s="14">
        <v>14555</v>
      </c>
    </row>
    <row r="20" spans="2:8" x14ac:dyDescent="0.25">
      <c r="B20" s="13" t="s">
        <v>17</v>
      </c>
      <c r="C20" s="14">
        <v>14949</v>
      </c>
      <c r="D20" s="14">
        <v>14705</v>
      </c>
      <c r="F20" s="13" t="s">
        <v>17</v>
      </c>
      <c r="G20" s="14">
        <v>15400</v>
      </c>
      <c r="H20" s="14">
        <v>15032</v>
      </c>
    </row>
    <row r="21" spans="2:8" x14ac:dyDescent="0.25">
      <c r="B21" s="13" t="s">
        <v>18</v>
      </c>
      <c r="C21" s="14">
        <v>14886</v>
      </c>
      <c r="D21" s="14">
        <v>14296</v>
      </c>
      <c r="F21" s="13" t="s">
        <v>18</v>
      </c>
      <c r="G21" s="14">
        <v>15769</v>
      </c>
      <c r="H21" s="14">
        <v>15237</v>
      </c>
    </row>
    <row r="22" spans="2:8" x14ac:dyDescent="0.25">
      <c r="B22" s="13" t="s">
        <v>19</v>
      </c>
      <c r="C22" s="14">
        <v>13823</v>
      </c>
      <c r="D22" s="14">
        <v>13965</v>
      </c>
      <c r="F22" s="13" t="s">
        <v>19</v>
      </c>
      <c r="G22" s="14">
        <v>14821</v>
      </c>
      <c r="H22" s="14">
        <v>15033</v>
      </c>
    </row>
    <row r="23" spans="2:8" x14ac:dyDescent="0.25">
      <c r="B23" s="13" t="s">
        <v>20</v>
      </c>
      <c r="C23" s="14">
        <v>14758</v>
      </c>
      <c r="D23" s="14">
        <v>14152</v>
      </c>
      <c r="F23" s="13" t="s">
        <v>20</v>
      </c>
      <c r="G23" s="14">
        <v>15747</v>
      </c>
      <c r="H23" s="14">
        <v>15613</v>
      </c>
    </row>
    <row r="24" spans="2:8" x14ac:dyDescent="0.25">
      <c r="B24" s="13" t="s">
        <v>21</v>
      </c>
      <c r="C24" s="14">
        <v>14637</v>
      </c>
      <c r="D24" s="14">
        <v>14523</v>
      </c>
      <c r="F24" s="13" t="s">
        <v>21</v>
      </c>
      <c r="G24" s="14">
        <v>15781</v>
      </c>
      <c r="H24" s="14">
        <v>15620</v>
      </c>
    </row>
    <row r="25" spans="2:8" x14ac:dyDescent="0.25">
      <c r="B25" s="13" t="s">
        <v>22</v>
      </c>
      <c r="C25" s="14">
        <v>12756</v>
      </c>
      <c r="D25" s="14">
        <v>13412</v>
      </c>
      <c r="F25" s="13" t="s">
        <v>22</v>
      </c>
      <c r="G25" s="14">
        <v>13051</v>
      </c>
      <c r="H25" s="14">
        <v>13827</v>
      </c>
    </row>
    <row r="26" spans="2:8" x14ac:dyDescent="0.25">
      <c r="B26" s="13" t="s">
        <v>23</v>
      </c>
      <c r="C26" s="14">
        <v>14154</v>
      </c>
      <c r="D26" s="14">
        <v>14958</v>
      </c>
      <c r="F26" s="13" t="s">
        <v>23</v>
      </c>
      <c r="G26" s="14">
        <v>13706</v>
      </c>
      <c r="H26" s="14">
        <v>14891</v>
      </c>
    </row>
    <row r="27" spans="2:8" x14ac:dyDescent="0.25">
      <c r="B27" s="13" t="s">
        <v>24</v>
      </c>
      <c r="C27" s="14">
        <v>12208</v>
      </c>
      <c r="D27" s="14">
        <v>12859</v>
      </c>
      <c r="F27" s="13" t="s">
        <v>24</v>
      </c>
      <c r="G27" s="14">
        <v>11937</v>
      </c>
      <c r="H27" s="14">
        <v>13090</v>
      </c>
    </row>
    <row r="28" spans="2:8" x14ac:dyDescent="0.25">
      <c r="B28" s="13" t="s">
        <v>25</v>
      </c>
      <c r="C28" s="14">
        <v>12926</v>
      </c>
      <c r="D28" s="14">
        <v>13684</v>
      </c>
      <c r="F28" s="13" t="s">
        <v>25</v>
      </c>
      <c r="G28" s="14">
        <v>12835</v>
      </c>
      <c r="H28" s="14">
        <v>14115</v>
      </c>
    </row>
    <row r="29" spans="2:8" x14ac:dyDescent="0.25">
      <c r="B29" s="13" t="s">
        <v>26</v>
      </c>
      <c r="C29" s="14">
        <v>12233</v>
      </c>
      <c r="D29" s="14">
        <v>12797</v>
      </c>
      <c r="F29" s="13" t="s">
        <v>26</v>
      </c>
      <c r="G29" s="14">
        <v>12113</v>
      </c>
      <c r="H29" s="14">
        <v>13775</v>
      </c>
    </row>
    <row r="30" spans="2:8" x14ac:dyDescent="0.25">
      <c r="B30" s="13" t="s">
        <v>27</v>
      </c>
      <c r="C30" s="14">
        <v>11768</v>
      </c>
      <c r="D30" s="14">
        <v>12651</v>
      </c>
      <c r="F30" s="13" t="s">
        <v>27</v>
      </c>
      <c r="G30" s="14">
        <v>11417</v>
      </c>
      <c r="H30" s="14">
        <v>13200</v>
      </c>
    </row>
    <row r="31" spans="2:8" x14ac:dyDescent="0.25">
      <c r="B31" s="13" t="s">
        <v>28</v>
      </c>
      <c r="C31" s="14">
        <v>12188</v>
      </c>
      <c r="D31" s="14">
        <v>13194</v>
      </c>
      <c r="F31" s="13" t="s">
        <v>28</v>
      </c>
      <c r="G31" s="14">
        <v>11093</v>
      </c>
      <c r="H31" s="14">
        <v>12644</v>
      </c>
    </row>
    <row r="32" spans="2:8" x14ac:dyDescent="0.25">
      <c r="B32" s="13" t="s">
        <v>29</v>
      </c>
      <c r="C32" s="14">
        <v>10907</v>
      </c>
      <c r="D32" s="14">
        <v>12401</v>
      </c>
      <c r="F32" s="13" t="s">
        <v>29</v>
      </c>
      <c r="G32" s="14">
        <v>10095</v>
      </c>
      <c r="H32" s="14">
        <v>11742</v>
      </c>
    </row>
    <row r="33" spans="2:8" x14ac:dyDescent="0.25">
      <c r="B33" s="13" t="s">
        <v>30</v>
      </c>
      <c r="C33" s="14">
        <v>11165</v>
      </c>
      <c r="D33" s="14">
        <v>12275</v>
      </c>
      <c r="F33" s="13" t="s">
        <v>30</v>
      </c>
      <c r="G33" s="14">
        <v>10161</v>
      </c>
      <c r="H33" s="14">
        <v>11366</v>
      </c>
    </row>
    <row r="34" spans="2:8" x14ac:dyDescent="0.25">
      <c r="B34" s="13" t="s">
        <v>31</v>
      </c>
      <c r="C34" s="14">
        <v>11185</v>
      </c>
      <c r="D34" s="14">
        <v>12378</v>
      </c>
      <c r="F34" s="13" t="s">
        <v>31</v>
      </c>
      <c r="G34" s="14">
        <v>10027</v>
      </c>
      <c r="H34" s="14">
        <v>11227</v>
      </c>
    </row>
    <row r="35" spans="2:8" x14ac:dyDescent="0.25">
      <c r="B35" s="13" t="s">
        <v>32</v>
      </c>
      <c r="C35" s="14">
        <v>10460</v>
      </c>
      <c r="D35" s="14">
        <v>11520</v>
      </c>
      <c r="F35" s="13" t="s">
        <v>32</v>
      </c>
      <c r="G35" s="14">
        <v>9040</v>
      </c>
      <c r="H35" s="14">
        <v>10422</v>
      </c>
    </row>
    <row r="36" spans="2:8" x14ac:dyDescent="0.25">
      <c r="B36" s="13" t="s">
        <v>33</v>
      </c>
      <c r="C36" s="14">
        <v>12661</v>
      </c>
      <c r="D36" s="14">
        <v>14413</v>
      </c>
      <c r="F36" s="13" t="s">
        <v>33</v>
      </c>
      <c r="G36" s="14">
        <v>11436</v>
      </c>
      <c r="H36" s="14">
        <v>12959</v>
      </c>
    </row>
    <row r="37" spans="2:8" x14ac:dyDescent="0.25">
      <c r="B37" s="13" t="s">
        <v>34</v>
      </c>
      <c r="C37" s="14">
        <v>9135</v>
      </c>
      <c r="D37" s="14">
        <v>10564</v>
      </c>
      <c r="F37" s="13" t="s">
        <v>34</v>
      </c>
      <c r="G37" s="14">
        <v>8175</v>
      </c>
      <c r="H37" s="14">
        <v>9333</v>
      </c>
    </row>
    <row r="38" spans="2:8" x14ac:dyDescent="0.25">
      <c r="B38" s="13" t="s">
        <v>35</v>
      </c>
      <c r="C38" s="14">
        <v>11359</v>
      </c>
      <c r="D38" s="14">
        <v>12913</v>
      </c>
      <c r="F38" s="13" t="s">
        <v>35</v>
      </c>
      <c r="G38" s="14">
        <v>10395</v>
      </c>
      <c r="H38" s="14">
        <v>12225</v>
      </c>
    </row>
    <row r="39" spans="2:8" x14ac:dyDescent="0.25">
      <c r="B39" s="13" t="s">
        <v>36</v>
      </c>
      <c r="C39" s="14">
        <v>10308</v>
      </c>
      <c r="D39" s="14">
        <v>11580</v>
      </c>
      <c r="F39" s="13" t="s">
        <v>36</v>
      </c>
      <c r="G39" s="14">
        <v>9704</v>
      </c>
      <c r="H39" s="14">
        <v>11061</v>
      </c>
    </row>
    <row r="40" spans="2:8" x14ac:dyDescent="0.25">
      <c r="B40" s="13" t="s">
        <v>37</v>
      </c>
      <c r="C40" s="14">
        <v>10123</v>
      </c>
      <c r="D40" s="14">
        <v>11386</v>
      </c>
      <c r="F40" s="13" t="s">
        <v>37</v>
      </c>
      <c r="G40" s="14">
        <v>9527</v>
      </c>
      <c r="H40" s="14">
        <v>10612</v>
      </c>
    </row>
    <row r="41" spans="2:8" x14ac:dyDescent="0.25">
      <c r="B41" s="13" t="s">
        <v>38</v>
      </c>
      <c r="C41" s="14">
        <v>10784</v>
      </c>
      <c r="D41" s="14">
        <v>12153</v>
      </c>
      <c r="F41" s="13" t="s">
        <v>38</v>
      </c>
      <c r="G41" s="14">
        <v>10323</v>
      </c>
      <c r="H41" s="14">
        <v>11225</v>
      </c>
    </row>
    <row r="42" spans="2:8" x14ac:dyDescent="0.25">
      <c r="B42" s="13" t="s">
        <v>39</v>
      </c>
      <c r="C42" s="14">
        <v>10164</v>
      </c>
      <c r="D42" s="14">
        <v>11281</v>
      </c>
      <c r="F42" s="13" t="s">
        <v>39</v>
      </c>
      <c r="G42" s="14">
        <v>10056</v>
      </c>
      <c r="H42" s="14">
        <v>10927</v>
      </c>
    </row>
    <row r="43" spans="2:8" x14ac:dyDescent="0.25">
      <c r="B43" s="13" t="s">
        <v>40</v>
      </c>
      <c r="C43" s="14">
        <v>9212</v>
      </c>
      <c r="D43" s="14">
        <v>10164</v>
      </c>
      <c r="F43" s="13" t="s">
        <v>40</v>
      </c>
      <c r="G43" s="14">
        <v>9304</v>
      </c>
      <c r="H43" s="14">
        <v>10015</v>
      </c>
    </row>
    <row r="44" spans="2:8" x14ac:dyDescent="0.25">
      <c r="B44" s="13" t="s">
        <v>41</v>
      </c>
      <c r="C44" s="14">
        <v>10251</v>
      </c>
      <c r="D44" s="14">
        <v>11157</v>
      </c>
      <c r="F44" s="13" t="s">
        <v>41</v>
      </c>
      <c r="G44" s="14">
        <v>10149</v>
      </c>
      <c r="H44" s="14">
        <v>11258</v>
      </c>
    </row>
    <row r="45" spans="2:8" x14ac:dyDescent="0.25">
      <c r="B45" s="13" t="s">
        <v>42</v>
      </c>
      <c r="C45" s="14">
        <v>9242</v>
      </c>
      <c r="D45" s="14">
        <v>10320</v>
      </c>
      <c r="F45" s="13" t="s">
        <v>42</v>
      </c>
      <c r="G45" s="14">
        <v>8641</v>
      </c>
      <c r="H45" s="14">
        <v>9429</v>
      </c>
    </row>
    <row r="46" spans="2:8" x14ac:dyDescent="0.25">
      <c r="B46" s="13" t="s">
        <v>43</v>
      </c>
      <c r="C46" s="14">
        <v>11725</v>
      </c>
      <c r="D46" s="14">
        <v>13090</v>
      </c>
      <c r="F46" s="13" t="s">
        <v>43</v>
      </c>
      <c r="G46" s="14">
        <v>10283</v>
      </c>
      <c r="H46" s="14">
        <v>11513</v>
      </c>
    </row>
    <row r="47" spans="2:8" x14ac:dyDescent="0.25">
      <c r="B47" s="13" t="s">
        <v>44</v>
      </c>
      <c r="C47" s="14">
        <v>7997</v>
      </c>
      <c r="D47" s="14">
        <v>8927</v>
      </c>
      <c r="F47" s="13" t="s">
        <v>44</v>
      </c>
      <c r="G47" s="14">
        <v>6876</v>
      </c>
      <c r="H47" s="14">
        <v>7759</v>
      </c>
    </row>
    <row r="48" spans="2:8" x14ac:dyDescent="0.25">
      <c r="B48" s="13" t="s">
        <v>45</v>
      </c>
      <c r="C48" s="14">
        <v>10857</v>
      </c>
      <c r="D48" s="14">
        <v>12050</v>
      </c>
      <c r="F48" s="13" t="s">
        <v>45</v>
      </c>
      <c r="G48" s="14">
        <v>9802</v>
      </c>
      <c r="H48" s="14">
        <v>10336</v>
      </c>
    </row>
    <row r="49" spans="2:8" x14ac:dyDescent="0.25">
      <c r="B49" s="13" t="s">
        <v>46</v>
      </c>
      <c r="C49" s="14">
        <v>9580</v>
      </c>
      <c r="D49" s="14">
        <v>10457</v>
      </c>
      <c r="F49" s="13" t="s">
        <v>46</v>
      </c>
      <c r="G49" s="14">
        <v>7835</v>
      </c>
      <c r="H49" s="14">
        <v>8988</v>
      </c>
    </row>
    <row r="50" spans="2:8" x14ac:dyDescent="0.25">
      <c r="B50" s="13" t="s">
        <v>47</v>
      </c>
      <c r="C50" s="14">
        <v>8580</v>
      </c>
      <c r="D50" s="14">
        <v>9419</v>
      </c>
      <c r="F50" s="13" t="s">
        <v>47</v>
      </c>
      <c r="G50" s="14">
        <v>7327</v>
      </c>
      <c r="H50" s="14">
        <v>8260</v>
      </c>
    </row>
    <row r="51" spans="2:8" x14ac:dyDescent="0.25">
      <c r="B51" s="13" t="s">
        <v>48</v>
      </c>
      <c r="C51" s="14">
        <v>10845</v>
      </c>
      <c r="D51" s="14">
        <v>11289</v>
      </c>
      <c r="F51" s="13" t="s">
        <v>48</v>
      </c>
      <c r="G51" s="14">
        <v>8370</v>
      </c>
      <c r="H51" s="14">
        <v>8999</v>
      </c>
    </row>
    <row r="52" spans="2:8" x14ac:dyDescent="0.25">
      <c r="B52" s="13" t="s">
        <v>49</v>
      </c>
      <c r="C52" s="14">
        <v>8812</v>
      </c>
      <c r="D52" s="14">
        <v>9401</v>
      </c>
      <c r="F52" s="13" t="s">
        <v>49</v>
      </c>
      <c r="G52" s="14">
        <v>6974</v>
      </c>
      <c r="H52" s="14">
        <v>7691</v>
      </c>
    </row>
    <row r="53" spans="2:8" x14ac:dyDescent="0.25">
      <c r="B53" s="13" t="s">
        <v>50</v>
      </c>
      <c r="C53" s="14">
        <v>8979</v>
      </c>
      <c r="D53" s="14">
        <v>9486</v>
      </c>
      <c r="F53" s="13" t="s">
        <v>50</v>
      </c>
      <c r="G53" s="14">
        <v>6617</v>
      </c>
      <c r="H53" s="14">
        <v>7435</v>
      </c>
    </row>
    <row r="54" spans="2:8" x14ac:dyDescent="0.25">
      <c r="B54" s="13" t="s">
        <v>51</v>
      </c>
      <c r="C54" s="14">
        <v>9202</v>
      </c>
      <c r="D54" s="14">
        <v>9770</v>
      </c>
      <c r="F54" s="13" t="s">
        <v>51</v>
      </c>
      <c r="G54" s="14">
        <v>6813</v>
      </c>
      <c r="H54" s="14">
        <v>7696</v>
      </c>
    </row>
    <row r="55" spans="2:8" x14ac:dyDescent="0.25">
      <c r="B55" s="13" t="s">
        <v>52</v>
      </c>
      <c r="C55" s="14">
        <v>8261</v>
      </c>
      <c r="D55" s="14">
        <v>9073</v>
      </c>
      <c r="F55" s="13" t="s">
        <v>52</v>
      </c>
      <c r="G55" s="14">
        <v>6337</v>
      </c>
      <c r="H55" s="14">
        <v>7078</v>
      </c>
    </row>
    <row r="56" spans="2:8" x14ac:dyDescent="0.25">
      <c r="B56" s="13" t="s">
        <v>53</v>
      </c>
      <c r="C56" s="14">
        <v>10289</v>
      </c>
      <c r="D56" s="14">
        <v>11301</v>
      </c>
      <c r="F56" s="13" t="s">
        <v>53</v>
      </c>
      <c r="G56" s="14">
        <v>7864</v>
      </c>
      <c r="H56" s="14">
        <v>8886</v>
      </c>
    </row>
    <row r="57" spans="2:8" x14ac:dyDescent="0.25">
      <c r="B57" s="13" t="s">
        <v>54</v>
      </c>
      <c r="C57" s="14">
        <v>6771</v>
      </c>
      <c r="D57" s="14">
        <v>7452</v>
      </c>
      <c r="F57" s="13" t="s">
        <v>54</v>
      </c>
      <c r="G57" s="14">
        <v>4740</v>
      </c>
      <c r="H57" s="14">
        <v>5243</v>
      </c>
    </row>
    <row r="58" spans="2:8" x14ac:dyDescent="0.25">
      <c r="B58" s="13" t="s">
        <v>55</v>
      </c>
      <c r="C58" s="14">
        <v>8608</v>
      </c>
      <c r="D58" s="14">
        <v>9550</v>
      </c>
      <c r="F58" s="13" t="s">
        <v>55</v>
      </c>
      <c r="G58" s="14">
        <v>6031</v>
      </c>
      <c r="H58" s="14">
        <v>6656</v>
      </c>
    </row>
    <row r="59" spans="2:8" x14ac:dyDescent="0.25">
      <c r="B59" s="13" t="s">
        <v>56</v>
      </c>
      <c r="C59" s="14">
        <v>7678</v>
      </c>
      <c r="D59" s="14">
        <v>8326</v>
      </c>
      <c r="F59" s="13" t="s">
        <v>56</v>
      </c>
      <c r="G59" s="14">
        <v>5693</v>
      </c>
      <c r="H59" s="14">
        <v>6174</v>
      </c>
    </row>
    <row r="60" spans="2:8" x14ac:dyDescent="0.25">
      <c r="B60" s="13" t="s">
        <v>57</v>
      </c>
      <c r="C60" s="14">
        <v>7619</v>
      </c>
      <c r="D60" s="14">
        <v>8613</v>
      </c>
      <c r="F60" s="13" t="s">
        <v>57</v>
      </c>
      <c r="G60" s="14">
        <v>5194</v>
      </c>
      <c r="H60" s="14">
        <v>5967</v>
      </c>
    </row>
    <row r="61" spans="2:8" x14ac:dyDescent="0.25">
      <c r="B61" s="13" t="s">
        <v>58</v>
      </c>
      <c r="C61" s="14">
        <v>7589</v>
      </c>
      <c r="D61" s="14">
        <v>8397</v>
      </c>
      <c r="F61" s="13" t="s">
        <v>58</v>
      </c>
      <c r="G61" s="14">
        <v>5425</v>
      </c>
      <c r="H61" s="14">
        <v>5981</v>
      </c>
    </row>
    <row r="62" spans="2:8" x14ac:dyDescent="0.25">
      <c r="B62" s="13" t="s">
        <v>59</v>
      </c>
      <c r="C62" s="14">
        <v>7206</v>
      </c>
      <c r="D62" s="14">
        <v>7693</v>
      </c>
      <c r="F62" s="13" t="s">
        <v>59</v>
      </c>
      <c r="G62" s="14">
        <v>4968</v>
      </c>
      <c r="H62" s="14">
        <v>5182</v>
      </c>
    </row>
    <row r="63" spans="2:8" x14ac:dyDescent="0.25">
      <c r="B63" s="13" t="s">
        <v>60</v>
      </c>
      <c r="C63" s="14">
        <v>5950</v>
      </c>
      <c r="D63" s="14">
        <v>6754</v>
      </c>
      <c r="F63" s="13" t="s">
        <v>60</v>
      </c>
      <c r="G63" s="14">
        <v>4094</v>
      </c>
      <c r="H63" s="14">
        <v>4349</v>
      </c>
    </row>
    <row r="64" spans="2:8" x14ac:dyDescent="0.25">
      <c r="B64" s="13" t="s">
        <v>61</v>
      </c>
      <c r="C64" s="14">
        <v>6226</v>
      </c>
      <c r="D64" s="14">
        <v>6957</v>
      </c>
      <c r="F64" s="13" t="s">
        <v>61</v>
      </c>
      <c r="G64" s="14">
        <v>4409</v>
      </c>
      <c r="H64" s="14">
        <v>4797</v>
      </c>
    </row>
    <row r="65" spans="2:8" x14ac:dyDescent="0.25">
      <c r="B65" s="13" t="s">
        <v>62</v>
      </c>
      <c r="C65" s="14">
        <v>5974</v>
      </c>
      <c r="D65" s="14">
        <v>6655</v>
      </c>
      <c r="F65" s="13" t="s">
        <v>62</v>
      </c>
      <c r="G65" s="14">
        <v>4106</v>
      </c>
      <c r="H65" s="14">
        <v>4430</v>
      </c>
    </row>
    <row r="66" spans="2:8" x14ac:dyDescent="0.25">
      <c r="B66" s="13" t="s">
        <v>63</v>
      </c>
      <c r="C66" s="14">
        <v>7522</v>
      </c>
      <c r="D66" s="14">
        <v>8471</v>
      </c>
      <c r="F66" s="13" t="s">
        <v>63</v>
      </c>
      <c r="G66" s="14">
        <v>5334</v>
      </c>
      <c r="H66" s="14">
        <v>5698</v>
      </c>
    </row>
    <row r="67" spans="2:8" x14ac:dyDescent="0.25">
      <c r="B67" s="13" t="s">
        <v>64</v>
      </c>
      <c r="C67" s="14">
        <v>4225</v>
      </c>
      <c r="D67" s="14">
        <v>4650</v>
      </c>
      <c r="F67" s="13" t="s">
        <v>64</v>
      </c>
      <c r="G67" s="14">
        <v>2863</v>
      </c>
      <c r="H67" s="14">
        <v>3167</v>
      </c>
    </row>
    <row r="68" spans="2:8" x14ac:dyDescent="0.25">
      <c r="B68" s="13" t="s">
        <v>65</v>
      </c>
      <c r="C68" s="14">
        <v>5658</v>
      </c>
      <c r="D68" s="14">
        <v>6117</v>
      </c>
      <c r="F68" s="13" t="s">
        <v>65</v>
      </c>
      <c r="G68" s="14">
        <v>3920</v>
      </c>
      <c r="H68" s="14">
        <v>4273</v>
      </c>
    </row>
    <row r="69" spans="2:8" x14ac:dyDescent="0.25">
      <c r="B69" s="13" t="s">
        <v>66</v>
      </c>
      <c r="C69" s="14">
        <v>5587</v>
      </c>
      <c r="D69" s="14">
        <v>5873</v>
      </c>
      <c r="F69" s="13" t="s">
        <v>66</v>
      </c>
      <c r="G69" s="14">
        <v>3862</v>
      </c>
      <c r="H69" s="14">
        <v>4263</v>
      </c>
    </row>
    <row r="70" spans="2:8" x14ac:dyDescent="0.25">
      <c r="B70" s="13" t="s">
        <v>67</v>
      </c>
      <c r="C70" s="14">
        <v>4716</v>
      </c>
      <c r="D70" s="14">
        <v>5220</v>
      </c>
      <c r="F70" s="13" t="s">
        <v>67</v>
      </c>
      <c r="G70" s="14">
        <v>3753</v>
      </c>
      <c r="H70" s="14">
        <v>3957</v>
      </c>
    </row>
    <row r="71" spans="2:8" x14ac:dyDescent="0.25">
      <c r="B71" s="13" t="s">
        <v>68</v>
      </c>
      <c r="C71" s="14">
        <v>5554</v>
      </c>
      <c r="D71" s="14">
        <v>5979</v>
      </c>
      <c r="F71" s="13" t="s">
        <v>68</v>
      </c>
      <c r="G71" s="14">
        <v>4003</v>
      </c>
      <c r="H71" s="14">
        <v>4191</v>
      </c>
    </row>
    <row r="72" spans="2:8" x14ac:dyDescent="0.25">
      <c r="B72" s="13" t="s">
        <v>69</v>
      </c>
      <c r="C72" s="14">
        <v>3941</v>
      </c>
      <c r="D72" s="14">
        <v>4380</v>
      </c>
      <c r="F72" s="13" t="s">
        <v>69</v>
      </c>
      <c r="G72" s="14">
        <v>3254</v>
      </c>
      <c r="H72" s="14">
        <v>3587</v>
      </c>
    </row>
    <row r="73" spans="2:8" x14ac:dyDescent="0.25">
      <c r="B73" s="13" t="s">
        <v>70</v>
      </c>
      <c r="C73" s="14">
        <v>4106</v>
      </c>
      <c r="D73" s="14">
        <v>4321</v>
      </c>
      <c r="F73" s="13" t="s">
        <v>70</v>
      </c>
      <c r="G73" s="14">
        <v>3074</v>
      </c>
      <c r="H73" s="14">
        <v>3238</v>
      </c>
    </row>
    <row r="74" spans="2:8" x14ac:dyDescent="0.25">
      <c r="B74" s="13" t="s">
        <v>71</v>
      </c>
      <c r="C74" s="14">
        <v>4430</v>
      </c>
      <c r="D74" s="14">
        <v>4812</v>
      </c>
      <c r="F74" s="13" t="s">
        <v>71</v>
      </c>
      <c r="G74" s="14">
        <v>3213</v>
      </c>
      <c r="H74" s="14">
        <v>3476</v>
      </c>
    </row>
    <row r="75" spans="2:8" x14ac:dyDescent="0.25">
      <c r="B75" s="13" t="s">
        <v>72</v>
      </c>
      <c r="C75" s="14">
        <v>3476</v>
      </c>
      <c r="D75" s="14">
        <v>3720</v>
      </c>
      <c r="F75" s="13" t="s">
        <v>72</v>
      </c>
      <c r="G75" s="14">
        <v>3140</v>
      </c>
      <c r="H75" s="14">
        <v>2930</v>
      </c>
    </row>
    <row r="76" spans="2:8" x14ac:dyDescent="0.25">
      <c r="B76" s="13" t="s">
        <v>73</v>
      </c>
      <c r="C76" s="14">
        <v>4260</v>
      </c>
      <c r="D76" s="14">
        <v>4659</v>
      </c>
      <c r="F76" s="13" t="s">
        <v>73</v>
      </c>
      <c r="G76" s="14">
        <v>4014</v>
      </c>
      <c r="H76" s="14">
        <v>4217</v>
      </c>
    </row>
    <row r="77" spans="2:8" x14ac:dyDescent="0.25">
      <c r="B77" s="13" t="s">
        <v>74</v>
      </c>
      <c r="C77" s="14">
        <v>2588</v>
      </c>
      <c r="D77" s="14">
        <v>2810</v>
      </c>
      <c r="F77" s="13" t="s">
        <v>74</v>
      </c>
      <c r="G77" s="14">
        <v>2056</v>
      </c>
      <c r="H77" s="14">
        <v>2192</v>
      </c>
    </row>
    <row r="78" spans="2:8" x14ac:dyDescent="0.25">
      <c r="B78" s="13" t="s">
        <v>75</v>
      </c>
      <c r="C78" s="14">
        <v>3725</v>
      </c>
      <c r="D78" s="14">
        <v>3843</v>
      </c>
      <c r="F78" s="13" t="s">
        <v>75</v>
      </c>
      <c r="G78" s="14">
        <v>2976</v>
      </c>
      <c r="H78" s="14">
        <v>3091</v>
      </c>
    </row>
    <row r="79" spans="2:8" x14ac:dyDescent="0.25">
      <c r="B79" s="13" t="s">
        <v>76</v>
      </c>
      <c r="C79" s="14">
        <v>3308</v>
      </c>
      <c r="D79" s="14">
        <v>3360</v>
      </c>
      <c r="F79" s="13" t="s">
        <v>76</v>
      </c>
      <c r="G79" s="14">
        <v>2546</v>
      </c>
      <c r="H79" s="14">
        <v>2812</v>
      </c>
    </row>
    <row r="80" spans="2:8" x14ac:dyDescent="0.25">
      <c r="B80" s="13" t="s">
        <v>77</v>
      </c>
      <c r="C80" s="14">
        <v>3199</v>
      </c>
      <c r="D80" s="14">
        <v>3348</v>
      </c>
      <c r="F80" s="13" t="s">
        <v>77</v>
      </c>
      <c r="G80" s="14">
        <v>2543</v>
      </c>
      <c r="H80" s="14">
        <v>2778</v>
      </c>
    </row>
    <row r="81" spans="2:8" x14ac:dyDescent="0.25">
      <c r="B81" s="13" t="s">
        <v>78</v>
      </c>
      <c r="C81" s="14">
        <v>3233</v>
      </c>
      <c r="D81" s="14">
        <v>3383</v>
      </c>
      <c r="F81" s="13" t="s">
        <v>78</v>
      </c>
      <c r="G81" s="14">
        <v>2683</v>
      </c>
      <c r="H81" s="14">
        <v>2802</v>
      </c>
    </row>
    <row r="82" spans="2:8" x14ac:dyDescent="0.25">
      <c r="B82" s="13" t="s">
        <v>79</v>
      </c>
      <c r="C82" s="14">
        <v>2735</v>
      </c>
      <c r="D82" s="14">
        <v>2969</v>
      </c>
      <c r="F82" s="13" t="s">
        <v>79</v>
      </c>
      <c r="G82" s="14">
        <v>2222</v>
      </c>
      <c r="H82" s="14">
        <v>2240</v>
      </c>
    </row>
    <row r="83" spans="2:8" x14ac:dyDescent="0.25">
      <c r="B83" s="13" t="s">
        <v>80</v>
      </c>
      <c r="C83" s="14">
        <v>2356</v>
      </c>
      <c r="D83" s="14">
        <v>2399</v>
      </c>
      <c r="F83" s="13" t="s">
        <v>80</v>
      </c>
      <c r="G83" s="14">
        <v>1923</v>
      </c>
      <c r="H83" s="14">
        <v>1848</v>
      </c>
    </row>
    <row r="84" spans="2:8" x14ac:dyDescent="0.25">
      <c r="B84" s="13" t="s">
        <v>81</v>
      </c>
      <c r="C84" s="14">
        <v>2583</v>
      </c>
      <c r="D84" s="14">
        <v>2558</v>
      </c>
      <c r="F84" s="13" t="s">
        <v>81</v>
      </c>
      <c r="G84" s="14">
        <v>2113</v>
      </c>
      <c r="H84" s="14">
        <v>2185</v>
      </c>
    </row>
    <row r="85" spans="2:8" x14ac:dyDescent="0.25">
      <c r="B85" s="13" t="s">
        <v>82</v>
      </c>
      <c r="C85" s="14">
        <v>2108</v>
      </c>
      <c r="D85" s="14">
        <v>2033</v>
      </c>
      <c r="F85" s="13" t="s">
        <v>82</v>
      </c>
      <c r="G85" s="14">
        <v>1522</v>
      </c>
      <c r="H85" s="14">
        <v>1484</v>
      </c>
    </row>
    <row r="86" spans="2:8" x14ac:dyDescent="0.25">
      <c r="B86" s="13" t="s">
        <v>83</v>
      </c>
      <c r="C86" s="14">
        <v>2380</v>
      </c>
      <c r="D86" s="14">
        <v>2629</v>
      </c>
      <c r="F86" s="13" t="s">
        <v>83</v>
      </c>
      <c r="G86" s="14">
        <v>2090</v>
      </c>
      <c r="H86" s="14">
        <v>2268</v>
      </c>
    </row>
    <row r="87" spans="2:8" x14ac:dyDescent="0.25">
      <c r="B87" s="13" t="s">
        <v>84</v>
      </c>
      <c r="C87" s="14">
        <v>1424</v>
      </c>
      <c r="D87" s="14">
        <v>1448</v>
      </c>
      <c r="F87" s="13" t="s">
        <v>84</v>
      </c>
      <c r="G87" s="14">
        <v>1022</v>
      </c>
      <c r="H87" s="14">
        <v>959</v>
      </c>
    </row>
    <row r="88" spans="2:8" x14ac:dyDescent="0.25">
      <c r="B88" s="13" t="s">
        <v>85</v>
      </c>
      <c r="C88" s="14">
        <v>1678</v>
      </c>
      <c r="D88" s="14">
        <v>1813</v>
      </c>
      <c r="F88" s="13" t="s">
        <v>85</v>
      </c>
      <c r="G88" s="14">
        <v>1341</v>
      </c>
      <c r="H88" s="14">
        <v>1371</v>
      </c>
    </row>
    <row r="89" spans="2:8" x14ac:dyDescent="0.25">
      <c r="B89" s="13" t="s">
        <v>86</v>
      </c>
      <c r="C89" s="14">
        <v>1595</v>
      </c>
      <c r="D89" s="14">
        <v>1747</v>
      </c>
      <c r="F89" s="13" t="s">
        <v>86</v>
      </c>
      <c r="G89" s="14">
        <v>1212</v>
      </c>
      <c r="H89" s="14">
        <v>1200</v>
      </c>
    </row>
    <row r="90" spans="2:8" x14ac:dyDescent="0.25">
      <c r="B90" s="13" t="s">
        <v>87</v>
      </c>
      <c r="C90" s="14">
        <v>1564</v>
      </c>
      <c r="D90" s="14">
        <v>1780</v>
      </c>
      <c r="F90" s="13" t="s">
        <v>87</v>
      </c>
      <c r="G90" s="14">
        <v>1203</v>
      </c>
      <c r="H90" s="14">
        <v>1275</v>
      </c>
    </row>
    <row r="91" spans="2:8" x14ac:dyDescent="0.25">
      <c r="B91" s="13" t="s">
        <v>88</v>
      </c>
      <c r="C91" s="14">
        <v>1471</v>
      </c>
      <c r="D91" s="14">
        <v>1622</v>
      </c>
      <c r="F91" s="13" t="s">
        <v>88</v>
      </c>
      <c r="G91" s="14">
        <v>1210</v>
      </c>
      <c r="H91" s="14">
        <v>1289</v>
      </c>
    </row>
    <row r="92" spans="2:8" x14ac:dyDescent="0.25">
      <c r="B92" s="13" t="s">
        <v>89</v>
      </c>
      <c r="C92" s="14">
        <v>1131</v>
      </c>
      <c r="D92" s="14">
        <v>1305</v>
      </c>
      <c r="F92" s="13" t="s">
        <v>89</v>
      </c>
      <c r="G92" s="14">
        <v>945</v>
      </c>
      <c r="H92" s="14">
        <v>959</v>
      </c>
    </row>
    <row r="93" spans="2:8" x14ac:dyDescent="0.25">
      <c r="B93" s="13" t="s">
        <v>90</v>
      </c>
      <c r="C93" s="14">
        <v>1041</v>
      </c>
      <c r="D93" s="14">
        <v>1049</v>
      </c>
      <c r="F93" s="13" t="s">
        <v>90</v>
      </c>
      <c r="G93" s="14">
        <v>773</v>
      </c>
      <c r="H93" s="14">
        <v>819</v>
      </c>
    </row>
    <row r="94" spans="2:8" x14ac:dyDescent="0.25">
      <c r="B94" s="13" t="s">
        <v>91</v>
      </c>
      <c r="C94" s="14">
        <v>851</v>
      </c>
      <c r="D94" s="14">
        <v>975</v>
      </c>
      <c r="F94" s="13" t="s">
        <v>91</v>
      </c>
      <c r="G94" s="14">
        <v>685</v>
      </c>
      <c r="H94" s="14">
        <v>685</v>
      </c>
    </row>
    <row r="95" spans="2:8" x14ac:dyDescent="0.25">
      <c r="B95" s="13" t="s">
        <v>92</v>
      </c>
      <c r="C95" s="14">
        <v>739</v>
      </c>
      <c r="D95" s="14">
        <v>791</v>
      </c>
      <c r="F95" s="13" t="s">
        <v>92</v>
      </c>
      <c r="G95" s="14">
        <v>539</v>
      </c>
      <c r="H95" s="14">
        <v>603</v>
      </c>
    </row>
    <row r="96" spans="2:8" x14ac:dyDescent="0.25">
      <c r="B96" s="13" t="s">
        <v>93</v>
      </c>
      <c r="C96" s="14">
        <v>786</v>
      </c>
      <c r="D96" s="14">
        <v>829</v>
      </c>
      <c r="F96" s="13" t="s">
        <v>93</v>
      </c>
      <c r="G96" s="14">
        <v>543</v>
      </c>
      <c r="H96" s="14">
        <v>632</v>
      </c>
    </row>
    <row r="97" spans="2:11" x14ac:dyDescent="0.25">
      <c r="B97" s="13" t="s">
        <v>94</v>
      </c>
      <c r="C97" s="14">
        <v>312</v>
      </c>
      <c r="D97" s="14">
        <v>365</v>
      </c>
      <c r="F97" s="13" t="s">
        <v>94</v>
      </c>
      <c r="G97" s="14">
        <v>189</v>
      </c>
      <c r="H97" s="14">
        <v>206</v>
      </c>
    </row>
    <row r="98" spans="2:11" x14ac:dyDescent="0.25">
      <c r="B98" s="13" t="s">
        <v>95</v>
      </c>
      <c r="C98" s="14">
        <v>415</v>
      </c>
      <c r="D98" s="14">
        <v>464</v>
      </c>
      <c r="F98" s="13" t="s">
        <v>95</v>
      </c>
      <c r="G98" s="14">
        <v>238</v>
      </c>
      <c r="H98" s="14">
        <v>294</v>
      </c>
    </row>
    <row r="99" spans="2:11" x14ac:dyDescent="0.25">
      <c r="B99" s="13" t="s">
        <v>96</v>
      </c>
      <c r="C99" s="14">
        <v>350</v>
      </c>
      <c r="D99" s="14">
        <v>388</v>
      </c>
      <c r="F99" s="13" t="s">
        <v>96</v>
      </c>
      <c r="G99" s="14">
        <v>178</v>
      </c>
      <c r="H99" s="14">
        <v>203</v>
      </c>
    </row>
    <row r="100" spans="2:11" x14ac:dyDescent="0.25">
      <c r="B100" s="13" t="s">
        <v>97</v>
      </c>
      <c r="C100" s="14">
        <v>297</v>
      </c>
      <c r="D100" s="14">
        <v>363</v>
      </c>
      <c r="F100" s="13" t="s">
        <v>97</v>
      </c>
      <c r="G100" s="14">
        <v>148</v>
      </c>
      <c r="H100" s="14">
        <v>201</v>
      </c>
    </row>
    <row r="101" spans="2:11" x14ac:dyDescent="0.25">
      <c r="B101" s="13" t="s">
        <v>98</v>
      </c>
      <c r="C101" s="14">
        <v>210</v>
      </c>
      <c r="D101" s="14">
        <v>308</v>
      </c>
      <c r="F101" s="13" t="s">
        <v>98</v>
      </c>
      <c r="G101" s="14">
        <v>134</v>
      </c>
      <c r="H101" s="14">
        <v>166</v>
      </c>
    </row>
    <row r="102" spans="2:11" x14ac:dyDescent="0.25">
      <c r="B102" s="13" t="s">
        <v>99</v>
      </c>
      <c r="C102" s="14">
        <v>193</v>
      </c>
      <c r="D102" s="14">
        <v>253</v>
      </c>
      <c r="F102" s="13" t="s">
        <v>99</v>
      </c>
      <c r="G102" s="14">
        <v>130</v>
      </c>
      <c r="H102" s="14">
        <v>159</v>
      </c>
    </row>
    <row r="103" spans="2:11" x14ac:dyDescent="0.25">
      <c r="B103" s="13" t="s">
        <v>100</v>
      </c>
      <c r="C103" s="14">
        <v>142</v>
      </c>
      <c r="D103" s="14">
        <v>158</v>
      </c>
      <c r="F103" s="13" t="s">
        <v>100</v>
      </c>
      <c r="G103" s="14">
        <v>91</v>
      </c>
      <c r="H103" s="14">
        <v>116</v>
      </c>
    </row>
    <row r="104" spans="2:11" x14ac:dyDescent="0.25">
      <c r="B104" s="13" t="s">
        <v>101</v>
      </c>
      <c r="C104" s="14">
        <v>119</v>
      </c>
      <c r="D104" s="14">
        <v>166</v>
      </c>
      <c r="F104" s="13" t="s">
        <v>101</v>
      </c>
      <c r="G104" s="14">
        <v>104</v>
      </c>
      <c r="H104" s="14">
        <v>127</v>
      </c>
    </row>
    <row r="105" spans="2:11" x14ac:dyDescent="0.25">
      <c r="B105" s="13" t="s">
        <v>102</v>
      </c>
      <c r="C105" s="14">
        <v>74</v>
      </c>
      <c r="D105" s="14">
        <v>100</v>
      </c>
      <c r="F105" s="13" t="s">
        <v>102</v>
      </c>
      <c r="G105" s="14">
        <v>67</v>
      </c>
      <c r="H105" s="14">
        <v>82</v>
      </c>
    </row>
    <row r="106" spans="2:11" x14ac:dyDescent="0.25">
      <c r="B106" s="13" t="s">
        <v>103</v>
      </c>
      <c r="C106" s="14">
        <v>102</v>
      </c>
      <c r="D106" s="14">
        <v>137</v>
      </c>
      <c r="F106" s="13" t="s">
        <v>103</v>
      </c>
      <c r="G106" s="14">
        <v>102</v>
      </c>
      <c r="H106" s="14">
        <v>151</v>
      </c>
    </row>
    <row r="107" spans="2:11" x14ac:dyDescent="0.25">
      <c r="B107" s="13" t="s">
        <v>104</v>
      </c>
      <c r="C107" s="14">
        <v>917</v>
      </c>
      <c r="D107" s="37">
        <v>941</v>
      </c>
      <c r="F107" s="13" t="s">
        <v>104</v>
      </c>
      <c r="G107" s="14">
        <v>6608</v>
      </c>
      <c r="H107" s="14">
        <v>6610</v>
      </c>
      <c r="J107" s="45"/>
      <c r="K107" s="45"/>
    </row>
    <row r="108" spans="2:11" x14ac:dyDescent="0.25">
      <c r="B108" s="15" t="s">
        <v>105</v>
      </c>
      <c r="C108" s="16">
        <f>SUM(C6:C107)</f>
        <v>791058</v>
      </c>
      <c r="D108" s="36">
        <f>SUM(D6:D107)</f>
        <v>831080</v>
      </c>
      <c r="F108" s="15" t="s">
        <v>105</v>
      </c>
      <c r="G108" s="16">
        <f>SUM(G6:G107)</f>
        <v>726897</v>
      </c>
      <c r="H108" s="16">
        <f>SUM(H6:H107)</f>
        <v>763771</v>
      </c>
      <c r="J108" s="46"/>
      <c r="K108" s="47"/>
    </row>
    <row r="110" spans="2:11" x14ac:dyDescent="0.25">
      <c r="D110" s="2"/>
    </row>
  </sheetData>
  <mergeCells count="3">
    <mergeCell ref="B4:D4"/>
    <mergeCell ref="F4:H4"/>
    <mergeCell ref="D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1C3E-FACC-4635-BF71-C012372C7711}">
  <sheetPr>
    <tabColor rgb="FF66FFFF"/>
  </sheetPr>
  <dimension ref="B1:V56"/>
  <sheetViews>
    <sheetView zoomScaleNormal="100" workbookViewId="0">
      <selection activeCell="S11" sqref="S11:S51"/>
    </sheetView>
  </sheetViews>
  <sheetFormatPr baseColWidth="10" defaultColWidth="8.85546875" defaultRowHeight="15" x14ac:dyDescent="0.25"/>
  <cols>
    <col min="1" max="1" width="8.85546875" style="1"/>
    <col min="2" max="2" width="23.7109375" style="1" customWidth="1"/>
    <col min="3" max="19" width="9.140625" style="1" customWidth="1"/>
    <col min="20" max="16384" width="8.85546875" style="1"/>
  </cols>
  <sheetData>
    <row r="1" spans="2:22" x14ac:dyDescent="0.25">
      <c r="B1" s="239" t="s">
        <v>285</v>
      </c>
      <c r="C1" s="239"/>
      <c r="D1" s="239"/>
    </row>
    <row r="3" spans="2:22" x14ac:dyDescent="0.25">
      <c r="B3" s="1" t="s">
        <v>156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</row>
    <row r="4" spans="2:22" x14ac:dyDescent="0.25">
      <c r="B4" s="1" t="s">
        <v>286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2:22" x14ac:dyDescent="0.25">
      <c r="B5" s="1" t="s">
        <v>158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</row>
    <row r="6" spans="2:22" x14ac:dyDescent="0.25">
      <c r="B6" s="1" t="s">
        <v>159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</row>
    <row r="7" spans="2:22" ht="15.75" thickBot="1" x14ac:dyDescent="0.3"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</row>
    <row r="8" spans="2:22" ht="15.75" thickBot="1" x14ac:dyDescent="0.3">
      <c r="B8" s="87" t="s">
        <v>0</v>
      </c>
      <c r="C8" s="51">
        <v>2005</v>
      </c>
      <c r="D8" s="52">
        <v>2006</v>
      </c>
      <c r="E8" s="52">
        <v>2007</v>
      </c>
      <c r="F8" s="52">
        <v>2008</v>
      </c>
      <c r="G8" s="52">
        <v>2009</v>
      </c>
      <c r="H8" s="52">
        <v>2010</v>
      </c>
      <c r="I8" s="52">
        <v>2011</v>
      </c>
      <c r="J8" s="51">
        <v>2012</v>
      </c>
      <c r="K8" s="52">
        <v>2013</v>
      </c>
      <c r="L8" s="52">
        <v>2014</v>
      </c>
      <c r="M8" s="52">
        <v>2015</v>
      </c>
      <c r="N8" s="52">
        <v>2016</v>
      </c>
      <c r="O8" s="52">
        <v>2017</v>
      </c>
      <c r="P8" s="52">
        <v>2018</v>
      </c>
      <c r="Q8" s="52">
        <v>2019</v>
      </c>
      <c r="R8" s="52">
        <v>2020</v>
      </c>
      <c r="S8" s="52">
        <v>2021</v>
      </c>
    </row>
    <row r="9" spans="2:22" x14ac:dyDescent="0.25">
      <c r="B9" s="53" t="s">
        <v>158</v>
      </c>
      <c r="C9" s="88" t="s">
        <v>160</v>
      </c>
      <c r="D9" s="55" t="s">
        <v>160</v>
      </c>
      <c r="E9" s="55" t="s">
        <v>160</v>
      </c>
      <c r="F9" s="55" t="s">
        <v>160</v>
      </c>
      <c r="G9" s="55" t="s">
        <v>160</v>
      </c>
      <c r="H9" s="55" t="s">
        <v>160</v>
      </c>
      <c r="I9" s="55" t="s">
        <v>160</v>
      </c>
      <c r="J9" s="49" t="s">
        <v>160</v>
      </c>
      <c r="K9" s="55" t="s">
        <v>160</v>
      </c>
      <c r="L9" s="55" t="s">
        <v>160</v>
      </c>
      <c r="M9" s="55" t="s">
        <v>160</v>
      </c>
      <c r="N9" s="55" t="s">
        <v>160</v>
      </c>
      <c r="O9" s="55" t="s">
        <v>160</v>
      </c>
      <c r="P9" s="55" t="s">
        <v>160</v>
      </c>
      <c r="Q9" s="55" t="s">
        <v>160</v>
      </c>
      <c r="R9" s="55" t="s">
        <v>160</v>
      </c>
      <c r="S9" s="49" t="s">
        <v>160</v>
      </c>
    </row>
    <row r="10" spans="2:22" x14ac:dyDescent="0.25">
      <c r="B10" s="53" t="s">
        <v>287</v>
      </c>
      <c r="C10" s="89">
        <f>SUM('Descarga Defunciones'!E11:E35)</f>
        <v>23</v>
      </c>
      <c r="D10" s="58">
        <f>SUM('Descarga Defunciones'!F11:F35)</f>
        <v>33</v>
      </c>
      <c r="E10" s="58">
        <f>SUM('Descarga Defunciones'!G11:G35)</f>
        <v>37</v>
      </c>
      <c r="F10" s="58">
        <f>SUM('Descarga Defunciones'!H11:H35)</f>
        <v>32</v>
      </c>
      <c r="G10" s="58">
        <f>SUM('Descarga Defunciones'!I11:I35)</f>
        <v>34</v>
      </c>
      <c r="H10" s="58">
        <f>SUM('Descarga Defunciones'!J11:J35)</f>
        <v>33</v>
      </c>
      <c r="I10" s="58">
        <f>SUM('Descarga Defunciones'!K11:K35)</f>
        <v>19</v>
      </c>
      <c r="J10" s="90">
        <f>SUM('Descarga Defunciones'!L11:L35)</f>
        <v>21</v>
      </c>
      <c r="K10" s="58">
        <f>SUM('Descarga Defunciones'!M11:M35)</f>
        <v>21</v>
      </c>
      <c r="L10" s="58">
        <f>SUM('Descarga Defunciones'!N11:N35)</f>
        <v>28</v>
      </c>
      <c r="M10" s="58">
        <f>SUM('Descarga Defunciones'!O11:O35)</f>
        <v>26</v>
      </c>
      <c r="N10" s="58">
        <f>SUM('Descarga Defunciones'!P11:P35)</f>
        <v>18</v>
      </c>
      <c r="O10" s="58">
        <f>SUM('Descarga Defunciones'!Q11:Q35)</f>
        <v>25</v>
      </c>
      <c r="P10" s="58">
        <f>SUM('Descarga Defunciones'!R11:R35)</f>
        <v>18</v>
      </c>
      <c r="Q10" s="58">
        <f>SUM('Descarga Defunciones'!S11:S35)</f>
        <v>16</v>
      </c>
      <c r="R10" s="58">
        <f>SUM('Descarga Defunciones'!T11:T35)</f>
        <v>21</v>
      </c>
      <c r="S10" s="58">
        <f>SUM('Descarga Defunciones'!U11:U35)</f>
        <v>16</v>
      </c>
      <c r="T10" s="49"/>
      <c r="U10" s="49"/>
      <c r="V10" s="49"/>
    </row>
    <row r="11" spans="2:22" x14ac:dyDescent="0.25">
      <c r="B11" s="53" t="s">
        <v>190</v>
      </c>
      <c r="C11" s="89">
        <f>'Descarga Defunciones'!E36</f>
        <v>9</v>
      </c>
      <c r="D11" s="58">
        <f>'Descarga Defunciones'!F36</f>
        <v>8</v>
      </c>
      <c r="E11" s="58">
        <f>'Descarga Defunciones'!G36</f>
        <v>12</v>
      </c>
      <c r="F11" s="58">
        <f>'Descarga Defunciones'!H36</f>
        <v>7</v>
      </c>
      <c r="G11" s="58">
        <f>'Descarga Defunciones'!I36</f>
        <v>7</v>
      </c>
      <c r="H11" s="58">
        <f>'Descarga Defunciones'!J36</f>
        <v>9</v>
      </c>
      <c r="I11" s="58">
        <f>'Descarga Defunciones'!K36</f>
        <v>6</v>
      </c>
      <c r="J11" s="90">
        <f>'Descarga Defunciones'!L36</f>
        <v>6</v>
      </c>
      <c r="K11" s="58">
        <f>'Descarga Defunciones'!M36</f>
        <v>8</v>
      </c>
      <c r="L11" s="58">
        <f>'Descarga Defunciones'!N36</f>
        <v>3</v>
      </c>
      <c r="M11" s="58">
        <f>'Descarga Defunciones'!O36</f>
        <v>10</v>
      </c>
      <c r="N11" s="58">
        <f>'Descarga Defunciones'!P36</f>
        <v>7</v>
      </c>
      <c r="O11" s="58">
        <f>'Descarga Defunciones'!Q36</f>
        <v>5</v>
      </c>
      <c r="P11" s="58">
        <f>'Descarga Defunciones'!R36</f>
        <v>4</v>
      </c>
      <c r="Q11" s="58">
        <f>'Descarga Defunciones'!S36</f>
        <v>6</v>
      </c>
      <c r="R11" s="58">
        <f>'Descarga Defunciones'!T36</f>
        <v>5</v>
      </c>
      <c r="S11" s="58">
        <f>'Descarga Defunciones'!U36</f>
        <v>3</v>
      </c>
    </row>
    <row r="12" spans="2:22" x14ac:dyDescent="0.25">
      <c r="B12" s="53" t="s">
        <v>192</v>
      </c>
      <c r="C12" s="89">
        <f>'Descarga Defunciones'!E37</f>
        <v>11</v>
      </c>
      <c r="D12" s="58">
        <f>'Descarga Defunciones'!F37</f>
        <v>8</v>
      </c>
      <c r="E12" s="58">
        <f>'Descarga Defunciones'!G37</f>
        <v>16</v>
      </c>
      <c r="F12" s="58">
        <f>'Descarga Defunciones'!H37</f>
        <v>4</v>
      </c>
      <c r="G12" s="58">
        <f>'Descarga Defunciones'!I37</f>
        <v>10</v>
      </c>
      <c r="H12" s="58">
        <f>'Descarga Defunciones'!J37</f>
        <v>10</v>
      </c>
      <c r="I12" s="58">
        <f>'Descarga Defunciones'!K37</f>
        <v>5</v>
      </c>
      <c r="J12" s="90">
        <f>'Descarga Defunciones'!L37</f>
        <v>8</v>
      </c>
      <c r="K12" s="58">
        <f>'Descarga Defunciones'!M37</f>
        <v>10</v>
      </c>
      <c r="L12" s="58">
        <f>'Descarga Defunciones'!N37</f>
        <v>9</v>
      </c>
      <c r="M12" s="58">
        <f>'Descarga Defunciones'!O37</f>
        <v>17</v>
      </c>
      <c r="N12" s="58">
        <f>'Descarga Defunciones'!P37</f>
        <v>7</v>
      </c>
      <c r="O12" s="58">
        <f>'Descarga Defunciones'!Q37</f>
        <v>6</v>
      </c>
      <c r="P12" s="58">
        <f>'Descarga Defunciones'!R37</f>
        <v>6</v>
      </c>
      <c r="Q12" s="58">
        <f>'Descarga Defunciones'!S37</f>
        <v>12</v>
      </c>
      <c r="R12" s="58">
        <f>'Descarga Defunciones'!T37</f>
        <v>4</v>
      </c>
      <c r="S12" s="58">
        <f>'Descarga Defunciones'!U37</f>
        <v>6</v>
      </c>
    </row>
    <row r="13" spans="2:22" x14ac:dyDescent="0.25">
      <c r="B13" s="53" t="s">
        <v>194</v>
      </c>
      <c r="C13" s="89">
        <f>'Descarga Defunciones'!E38</f>
        <v>14</v>
      </c>
      <c r="D13" s="58">
        <f>'Descarga Defunciones'!F38</f>
        <v>5</v>
      </c>
      <c r="E13" s="58">
        <f>'Descarga Defunciones'!G38</f>
        <v>6</v>
      </c>
      <c r="F13" s="58">
        <f>'Descarga Defunciones'!H38</f>
        <v>3</v>
      </c>
      <c r="G13" s="58">
        <f>'Descarga Defunciones'!I38</f>
        <v>5</v>
      </c>
      <c r="H13" s="58">
        <f>'Descarga Defunciones'!J38</f>
        <v>3</v>
      </c>
      <c r="I13" s="58">
        <f>'Descarga Defunciones'!K38</f>
        <v>9</v>
      </c>
      <c r="J13" s="90">
        <f>'Descarga Defunciones'!L38</f>
        <v>8</v>
      </c>
      <c r="K13" s="58">
        <f>'Descarga Defunciones'!M38</f>
        <v>3</v>
      </c>
      <c r="L13" s="58">
        <f>'Descarga Defunciones'!N38</f>
        <v>6</v>
      </c>
      <c r="M13" s="58">
        <f>'Descarga Defunciones'!O38</f>
        <v>10</v>
      </c>
      <c r="N13" s="58">
        <f>'Descarga Defunciones'!P38</f>
        <v>5</v>
      </c>
      <c r="O13" s="58">
        <f>'Descarga Defunciones'!Q38</f>
        <v>7</v>
      </c>
      <c r="P13" s="58">
        <f>'Descarga Defunciones'!R38</f>
        <v>8</v>
      </c>
      <c r="Q13" s="58">
        <f>'Descarga Defunciones'!S38</f>
        <v>8</v>
      </c>
      <c r="R13" s="58">
        <f>'Descarga Defunciones'!T38</f>
        <v>6</v>
      </c>
      <c r="S13" s="58">
        <f>'Descarga Defunciones'!U38</f>
        <v>5</v>
      </c>
    </row>
    <row r="14" spans="2:22" x14ac:dyDescent="0.25">
      <c r="B14" s="53" t="s">
        <v>196</v>
      </c>
      <c r="C14" s="89">
        <f>'Descarga Defunciones'!E39</f>
        <v>5</v>
      </c>
      <c r="D14" s="58">
        <f>'Descarga Defunciones'!F39</f>
        <v>9</v>
      </c>
      <c r="E14" s="58">
        <f>'Descarga Defunciones'!G39</f>
        <v>4</v>
      </c>
      <c r="F14" s="58">
        <f>'Descarga Defunciones'!H39</f>
        <v>5</v>
      </c>
      <c r="G14" s="58">
        <f>'Descarga Defunciones'!I39</f>
        <v>1</v>
      </c>
      <c r="H14" s="58">
        <f>'Descarga Defunciones'!J39</f>
        <v>8</v>
      </c>
      <c r="I14" s="58">
        <f>'Descarga Defunciones'!K39</f>
        <v>8</v>
      </c>
      <c r="J14" s="90">
        <f>'Descarga Defunciones'!L39</f>
        <v>8</v>
      </c>
      <c r="K14" s="58">
        <f>'Descarga Defunciones'!M39</f>
        <v>6</v>
      </c>
      <c r="L14" s="58">
        <f>'Descarga Defunciones'!N39</f>
        <v>4</v>
      </c>
      <c r="M14" s="58">
        <f>'Descarga Defunciones'!O39</f>
        <v>3</v>
      </c>
      <c r="N14" s="58">
        <f>'Descarga Defunciones'!P39</f>
        <v>4</v>
      </c>
      <c r="O14" s="58">
        <f>'Descarga Defunciones'!Q39</f>
        <v>2</v>
      </c>
      <c r="P14" s="58">
        <f>'Descarga Defunciones'!R39</f>
        <v>1</v>
      </c>
      <c r="Q14" s="58">
        <f>'Descarga Defunciones'!S39</f>
        <v>5</v>
      </c>
      <c r="R14" s="58">
        <f>'Descarga Defunciones'!T39</f>
        <v>4</v>
      </c>
      <c r="S14" s="58">
        <f>'Descarga Defunciones'!U39</f>
        <v>1</v>
      </c>
    </row>
    <row r="15" spans="2:22" x14ac:dyDescent="0.25">
      <c r="B15" s="53" t="s">
        <v>198</v>
      </c>
      <c r="C15" s="89">
        <f>'Descarga Defunciones'!E40</f>
        <v>3</v>
      </c>
      <c r="D15" s="58">
        <f>'Descarga Defunciones'!F40</f>
        <v>10</v>
      </c>
      <c r="E15" s="58">
        <f>'Descarga Defunciones'!G40</f>
        <v>3</v>
      </c>
      <c r="F15" s="58">
        <f>'Descarga Defunciones'!H40</f>
        <v>3</v>
      </c>
      <c r="G15" s="58">
        <f>'Descarga Defunciones'!I40</f>
        <v>2</v>
      </c>
      <c r="H15" s="58">
        <f>'Descarga Defunciones'!J40</f>
        <v>2</v>
      </c>
      <c r="I15" s="58">
        <f>'Descarga Defunciones'!K40</f>
        <v>6</v>
      </c>
      <c r="J15" s="90">
        <f>'Descarga Defunciones'!L40</f>
        <v>4</v>
      </c>
      <c r="K15" s="58">
        <f>'Descarga Defunciones'!M40</f>
        <v>2</v>
      </c>
      <c r="L15" s="58">
        <f>'Descarga Defunciones'!N40</f>
        <v>9</v>
      </c>
      <c r="M15" s="58">
        <f>'Descarga Defunciones'!O40</f>
        <v>4</v>
      </c>
      <c r="N15" s="58">
        <f>'Descarga Defunciones'!P40</f>
        <v>2</v>
      </c>
      <c r="O15" s="58">
        <f>'Descarga Defunciones'!Q40</f>
        <v>5</v>
      </c>
      <c r="P15" s="58">
        <f>'Descarga Defunciones'!R40</f>
        <v>5</v>
      </c>
      <c r="Q15" s="58">
        <f>'Descarga Defunciones'!S40</f>
        <v>2</v>
      </c>
      <c r="R15" s="58">
        <f>'Descarga Defunciones'!T40</f>
        <v>5</v>
      </c>
      <c r="S15" s="58">
        <f>'Descarga Defunciones'!U40</f>
        <v>2</v>
      </c>
    </row>
    <row r="16" spans="2:22" x14ac:dyDescent="0.25">
      <c r="B16" s="53" t="s">
        <v>200</v>
      </c>
      <c r="C16" s="89">
        <f>'Descarga Defunciones'!E41</f>
        <v>9</v>
      </c>
      <c r="D16" s="58">
        <f>'Descarga Defunciones'!F41</f>
        <v>3</v>
      </c>
      <c r="E16" s="58">
        <f>'Descarga Defunciones'!G41</f>
        <v>3</v>
      </c>
      <c r="F16" s="58">
        <f>'Descarga Defunciones'!H41</f>
        <v>3</v>
      </c>
      <c r="G16" s="58">
        <f>'Descarga Defunciones'!I41</f>
        <v>4</v>
      </c>
      <c r="H16" s="58">
        <f>'Descarga Defunciones'!J41</f>
        <v>1</v>
      </c>
      <c r="I16" s="58">
        <f>'Descarga Defunciones'!K41</f>
        <v>1</v>
      </c>
      <c r="J16" s="90">
        <f>'Descarga Defunciones'!L41</f>
        <v>5</v>
      </c>
      <c r="K16" s="58">
        <f>'Descarga Defunciones'!M41</f>
        <v>3</v>
      </c>
      <c r="L16" s="58">
        <f>'Descarga Defunciones'!N41</f>
        <v>1</v>
      </c>
      <c r="M16" s="58">
        <f>'Descarga Defunciones'!O41</f>
        <v>4</v>
      </c>
      <c r="N16" s="58">
        <f>'Descarga Defunciones'!P41</f>
        <v>2</v>
      </c>
      <c r="O16" s="58">
        <f>'Descarga Defunciones'!Q41</f>
        <v>3</v>
      </c>
      <c r="P16" s="58">
        <f>'Descarga Defunciones'!R41</f>
        <v>1</v>
      </c>
      <c r="Q16" s="58">
        <f>'Descarga Defunciones'!S41</f>
        <v>3</v>
      </c>
      <c r="R16" s="58">
        <f>'Descarga Defunciones'!T41</f>
        <v>3</v>
      </c>
      <c r="S16" s="58">
        <f>'Descarga Defunciones'!U41</f>
        <v>3</v>
      </c>
    </row>
    <row r="17" spans="2:19" x14ac:dyDescent="0.25">
      <c r="B17" s="53" t="s">
        <v>162</v>
      </c>
      <c r="C17" s="89">
        <f>SUM('Descarga Defunciones'!E42,'Descarga Defunciones'!E44:E49)</f>
        <v>19</v>
      </c>
      <c r="D17" s="58">
        <f>SUM('Descarga Defunciones'!F42,'Descarga Defunciones'!F44:F49)</f>
        <v>11</v>
      </c>
      <c r="E17" s="58">
        <f>SUM('Descarga Defunciones'!G42,'Descarga Defunciones'!G44:G49)</f>
        <v>13</v>
      </c>
      <c r="F17" s="58">
        <f>SUM('Descarga Defunciones'!H42,'Descarga Defunciones'!H44:H49)</f>
        <v>14</v>
      </c>
      <c r="G17" s="58">
        <f>SUM('Descarga Defunciones'!I42,'Descarga Defunciones'!I44:I49)</f>
        <v>11</v>
      </c>
      <c r="H17" s="58">
        <f>SUM('Descarga Defunciones'!J42,'Descarga Defunciones'!J44:J49)</f>
        <v>17</v>
      </c>
      <c r="I17" s="58">
        <f>SUM('Descarga Defunciones'!K42,'Descarga Defunciones'!K44:K49)</f>
        <v>17</v>
      </c>
      <c r="J17" s="90">
        <f>SUM('Descarga Defunciones'!L42,'Descarga Defunciones'!L44:L49)</f>
        <v>14</v>
      </c>
      <c r="K17" s="58">
        <f>SUM('Descarga Defunciones'!M42,'Descarga Defunciones'!M44:M49)</f>
        <v>15</v>
      </c>
      <c r="L17" s="58">
        <f>SUM('Descarga Defunciones'!N42,'Descarga Defunciones'!N44:N49)</f>
        <v>10</v>
      </c>
      <c r="M17" s="58">
        <f>SUM('Descarga Defunciones'!O42,'Descarga Defunciones'!O44:O49)</f>
        <v>15</v>
      </c>
      <c r="N17" s="58">
        <f>SUM('Descarga Defunciones'!P42,'Descarga Defunciones'!P44:P49)</f>
        <v>14</v>
      </c>
      <c r="O17" s="58">
        <f>SUM('Descarga Defunciones'!Q42,'Descarga Defunciones'!Q44:Q49)</f>
        <v>9</v>
      </c>
      <c r="P17" s="58">
        <f>SUM('Descarga Defunciones'!R42,'Descarga Defunciones'!R44:R49)</f>
        <v>13</v>
      </c>
      <c r="Q17" s="58">
        <f>SUM('Descarga Defunciones'!S42,'Descarga Defunciones'!S44:S49)</f>
        <v>10</v>
      </c>
      <c r="R17" s="58">
        <f>SUM('Descarga Defunciones'!T42,'Descarga Defunciones'!T44:T49)</f>
        <v>15</v>
      </c>
      <c r="S17" s="58">
        <f>'Descarga Defunciones'!U42</f>
        <v>2</v>
      </c>
    </row>
    <row r="18" spans="2:19" x14ac:dyDescent="0.25">
      <c r="B18" s="53" t="s">
        <v>203</v>
      </c>
      <c r="C18" s="89">
        <f>SUM('Descarga Defunciones'!E50,'Descarga Defunciones'!E52:E57)</f>
        <v>8</v>
      </c>
      <c r="D18" s="58">
        <f>SUM('Descarga Defunciones'!F50,'Descarga Defunciones'!F52:F57)</f>
        <v>13</v>
      </c>
      <c r="E18" s="58">
        <f>SUM('Descarga Defunciones'!G50,'Descarga Defunciones'!G52:G57)</f>
        <v>5</v>
      </c>
      <c r="F18" s="58">
        <f>SUM('Descarga Defunciones'!H50,'Descarga Defunciones'!H52:H57)</f>
        <v>7</v>
      </c>
      <c r="G18" s="58">
        <f>SUM('Descarga Defunciones'!I50,'Descarga Defunciones'!I52:I57)</f>
        <v>6</v>
      </c>
      <c r="H18" s="58">
        <f>SUM('Descarga Defunciones'!J50,'Descarga Defunciones'!J52:J57)</f>
        <v>7</v>
      </c>
      <c r="I18" s="58">
        <f>SUM('Descarga Defunciones'!K50,'Descarga Defunciones'!K52:K57)</f>
        <v>10</v>
      </c>
      <c r="J18" s="90">
        <f>SUM('Descarga Defunciones'!L50,'Descarga Defunciones'!L52:L57)</f>
        <v>5</v>
      </c>
      <c r="K18" s="58">
        <f>SUM('Descarga Defunciones'!M50,'Descarga Defunciones'!M52:M57)</f>
        <v>4</v>
      </c>
      <c r="L18" s="58">
        <f>SUM('Descarga Defunciones'!N50,'Descarga Defunciones'!N52:N57)</f>
        <v>14</v>
      </c>
      <c r="M18" s="58">
        <f>SUM('Descarga Defunciones'!O50,'Descarga Defunciones'!O52:O57)</f>
        <v>11</v>
      </c>
      <c r="N18" s="58">
        <f>SUM('Descarga Defunciones'!P50,'Descarga Defunciones'!P52:P57)</f>
        <v>7</v>
      </c>
      <c r="O18" s="58">
        <f>SUM('Descarga Defunciones'!Q50,'Descarga Defunciones'!Q52:Q57)</f>
        <v>6</v>
      </c>
      <c r="P18" s="58">
        <f>SUM('Descarga Defunciones'!R50,'Descarga Defunciones'!R52:R57)</f>
        <v>5</v>
      </c>
      <c r="Q18" s="58">
        <f>SUM('Descarga Defunciones'!S50,'Descarga Defunciones'!S52:S57)</f>
        <v>3</v>
      </c>
      <c r="R18" s="58">
        <f>SUM('Descarga Defunciones'!T50,'Descarga Defunciones'!T52:T57)</f>
        <v>5</v>
      </c>
      <c r="S18" s="58">
        <f>'Descarga Defunciones'!U43</f>
        <v>7</v>
      </c>
    </row>
    <row r="19" spans="2:19" x14ac:dyDescent="0.25">
      <c r="B19" s="91" t="s">
        <v>212</v>
      </c>
      <c r="C19" s="89">
        <f>SUM('Descarga Defunciones'!E58,'Descarga Defunciones'!E60:E68)</f>
        <v>4</v>
      </c>
      <c r="D19" s="58">
        <f>SUM('Descarga Defunciones'!F58,'Descarga Defunciones'!F60:F68)</f>
        <v>5</v>
      </c>
      <c r="E19" s="58">
        <f>SUM('Descarga Defunciones'!G58,'Descarga Defunciones'!G60:G68)</f>
        <v>6</v>
      </c>
      <c r="F19" s="58">
        <f>SUM('Descarga Defunciones'!H58,'Descarga Defunciones'!H60:H68)</f>
        <v>7</v>
      </c>
      <c r="G19" s="58">
        <f>SUM('Descarga Defunciones'!I58,'Descarga Defunciones'!I60:I68)</f>
        <v>10</v>
      </c>
      <c r="H19" s="58">
        <f>SUM('Descarga Defunciones'!J58,'Descarga Defunciones'!J60:J68)</f>
        <v>10</v>
      </c>
      <c r="I19" s="58">
        <f>SUM('Descarga Defunciones'!K58,'Descarga Defunciones'!K60:K68)</f>
        <v>5</v>
      </c>
      <c r="J19" s="90">
        <f>SUM('Descarga Defunciones'!L58,'Descarga Defunciones'!L60:L68)</f>
        <v>8</v>
      </c>
      <c r="K19" s="58">
        <f>SUM('Descarga Defunciones'!M58,'Descarga Defunciones'!M60:M68)</f>
        <v>7</v>
      </c>
      <c r="L19" s="58">
        <f>SUM('Descarga Defunciones'!N58,'Descarga Defunciones'!N60:N68)</f>
        <v>6</v>
      </c>
      <c r="M19" s="58">
        <f>SUM('Descarga Defunciones'!O58,'Descarga Defunciones'!O60:O68)</f>
        <v>9</v>
      </c>
      <c r="N19" s="58">
        <f>SUM('Descarga Defunciones'!P58,'Descarga Defunciones'!P60:P68)</f>
        <v>7</v>
      </c>
      <c r="O19" s="58">
        <f>SUM('Descarga Defunciones'!Q58,'Descarga Defunciones'!Q60:Q68)</f>
        <v>5</v>
      </c>
      <c r="P19" s="58">
        <f>SUM('Descarga Defunciones'!R58,'Descarga Defunciones'!R60:R68)</f>
        <v>4</v>
      </c>
      <c r="Q19" s="58">
        <f>SUM('Descarga Defunciones'!S58,'Descarga Defunciones'!S60:S68)</f>
        <v>6</v>
      </c>
      <c r="R19" s="58">
        <f>SUM('Descarga Defunciones'!T58,'Descarga Defunciones'!T60:T68)</f>
        <v>4</v>
      </c>
      <c r="S19" s="58">
        <f>'Descarga Defunciones'!U44</f>
        <v>2</v>
      </c>
    </row>
    <row r="20" spans="2:19" x14ac:dyDescent="0.25">
      <c r="B20" s="53" t="s">
        <v>232</v>
      </c>
      <c r="C20" s="89">
        <f>'Descarga Defunciones'!E69</f>
        <v>10</v>
      </c>
      <c r="D20" s="58">
        <f>'Descarga Defunciones'!F69</f>
        <v>18</v>
      </c>
      <c r="E20" s="58">
        <f>'Descarga Defunciones'!G69</f>
        <v>12</v>
      </c>
      <c r="F20" s="58">
        <f>'Descarga Defunciones'!H69</f>
        <v>25</v>
      </c>
      <c r="G20" s="58">
        <f>'Descarga Defunciones'!I69</f>
        <v>15</v>
      </c>
      <c r="H20" s="58">
        <f>'Descarga Defunciones'!J69</f>
        <v>17</v>
      </c>
      <c r="I20" s="58">
        <f>'Descarga Defunciones'!K69</f>
        <v>14</v>
      </c>
      <c r="J20" s="90">
        <f>'Descarga Defunciones'!L69</f>
        <v>17</v>
      </c>
      <c r="K20" s="58">
        <f>'Descarga Defunciones'!M69</f>
        <v>20</v>
      </c>
      <c r="L20" s="58">
        <f>'Descarga Defunciones'!N69</f>
        <v>22</v>
      </c>
      <c r="M20" s="58">
        <f>'Descarga Defunciones'!O69</f>
        <v>19</v>
      </c>
      <c r="N20" s="58">
        <f>'Descarga Defunciones'!P69</f>
        <v>15</v>
      </c>
      <c r="O20" s="58">
        <f>'Descarga Defunciones'!Q69</f>
        <v>14</v>
      </c>
      <c r="P20" s="58">
        <f>'Descarga Defunciones'!R69</f>
        <v>12</v>
      </c>
      <c r="Q20" s="58">
        <f>'Descarga Defunciones'!S69</f>
        <v>12</v>
      </c>
      <c r="R20" s="58">
        <f>'Descarga Defunciones'!T69</f>
        <v>10</v>
      </c>
      <c r="S20" s="58" t="str">
        <f>'Descarga Defunciones'!U45</f>
        <v/>
      </c>
    </row>
    <row r="21" spans="2:19" x14ac:dyDescent="0.25">
      <c r="B21" s="53" t="s">
        <v>234</v>
      </c>
      <c r="C21" s="89">
        <f>'Descarga Defunciones'!E70</f>
        <v>7</v>
      </c>
      <c r="D21" s="58">
        <f>'Descarga Defunciones'!F70</f>
        <v>8</v>
      </c>
      <c r="E21" s="58">
        <f>'Descarga Defunciones'!G70</f>
        <v>5</v>
      </c>
      <c r="F21" s="58">
        <f>'Descarga Defunciones'!H70</f>
        <v>12</v>
      </c>
      <c r="G21" s="58">
        <f>'Descarga Defunciones'!I70</f>
        <v>9</v>
      </c>
      <c r="H21" s="58">
        <f>'Descarga Defunciones'!J70</f>
        <v>11</v>
      </c>
      <c r="I21" s="58">
        <f>'Descarga Defunciones'!K70</f>
        <v>4</v>
      </c>
      <c r="J21" s="90">
        <f>'Descarga Defunciones'!L70</f>
        <v>9</v>
      </c>
      <c r="K21" s="58">
        <f>'Descarga Defunciones'!M70</f>
        <v>12</v>
      </c>
      <c r="L21" s="58">
        <f>'Descarga Defunciones'!N70</f>
        <v>10</v>
      </c>
      <c r="M21" s="58">
        <f>'Descarga Defunciones'!O70</f>
        <v>15</v>
      </c>
      <c r="N21" s="58">
        <f>'Descarga Defunciones'!P70</f>
        <v>6</v>
      </c>
      <c r="O21" s="58">
        <f>'Descarga Defunciones'!Q70</f>
        <v>10</v>
      </c>
      <c r="P21" s="58">
        <f>'Descarga Defunciones'!R70</f>
        <v>11</v>
      </c>
      <c r="Q21" s="58">
        <f>'Descarga Defunciones'!S70</f>
        <v>11</v>
      </c>
      <c r="R21" s="58">
        <f>'Descarga Defunciones'!T70</f>
        <v>6</v>
      </c>
      <c r="S21" s="58">
        <f>'Descarga Defunciones'!U46</f>
        <v>2</v>
      </c>
    </row>
    <row r="22" spans="2:19" x14ac:dyDescent="0.25">
      <c r="B22" s="53" t="s">
        <v>236</v>
      </c>
      <c r="C22" s="89">
        <f>'Descarga Defunciones'!E71</f>
        <v>5</v>
      </c>
      <c r="D22" s="58">
        <f>'Descarga Defunciones'!F71</f>
        <v>6</v>
      </c>
      <c r="E22" s="58">
        <f>'Descarga Defunciones'!G71</f>
        <v>7</v>
      </c>
      <c r="F22" s="58" t="str">
        <f>'Descarga Defunciones'!H71</f>
        <v/>
      </c>
      <c r="G22" s="58">
        <f>'Descarga Defunciones'!I71</f>
        <v>6</v>
      </c>
      <c r="H22" s="58">
        <f>'Descarga Defunciones'!J71</f>
        <v>9</v>
      </c>
      <c r="I22" s="58">
        <f>'Descarga Defunciones'!K71</f>
        <v>7</v>
      </c>
      <c r="J22" s="90">
        <f>'Descarga Defunciones'!L71</f>
        <v>8</v>
      </c>
      <c r="K22" s="58">
        <f>'Descarga Defunciones'!M71</f>
        <v>7</v>
      </c>
      <c r="L22" s="58">
        <f>'Descarga Defunciones'!N71</f>
        <v>4</v>
      </c>
      <c r="M22" s="58">
        <f>'Descarga Defunciones'!O71</f>
        <v>7</v>
      </c>
      <c r="N22" s="58">
        <f>'Descarga Defunciones'!P71</f>
        <v>9</v>
      </c>
      <c r="O22" s="58">
        <f>'Descarga Defunciones'!Q71</f>
        <v>5</v>
      </c>
      <c r="P22" s="58">
        <f>'Descarga Defunciones'!R71</f>
        <v>6</v>
      </c>
      <c r="Q22" s="58">
        <f>'Descarga Defunciones'!S71</f>
        <v>6</v>
      </c>
      <c r="R22" s="58">
        <f>'Descarga Defunciones'!T71</f>
        <v>5</v>
      </c>
      <c r="S22" s="58" t="str">
        <f>'Descarga Defunciones'!U47</f>
        <v/>
      </c>
    </row>
    <row r="23" spans="2:19" x14ac:dyDescent="0.25">
      <c r="B23" s="53" t="s">
        <v>238</v>
      </c>
      <c r="C23" s="89">
        <f>'Descarga Defunciones'!E72</f>
        <v>12</v>
      </c>
      <c r="D23" s="58">
        <f>'Descarga Defunciones'!F72</f>
        <v>2</v>
      </c>
      <c r="E23" s="58">
        <f>'Descarga Defunciones'!G72</f>
        <v>6</v>
      </c>
      <c r="F23" s="58">
        <f>'Descarga Defunciones'!H72</f>
        <v>7</v>
      </c>
      <c r="G23" s="58">
        <f>'Descarga Defunciones'!I72</f>
        <v>7</v>
      </c>
      <c r="H23" s="58">
        <f>'Descarga Defunciones'!J72</f>
        <v>7</v>
      </c>
      <c r="I23" s="58">
        <f>'Descarga Defunciones'!K72</f>
        <v>6</v>
      </c>
      <c r="J23" s="90">
        <f>'Descarga Defunciones'!L72</f>
        <v>3</v>
      </c>
      <c r="K23" s="58">
        <f>'Descarga Defunciones'!M72</f>
        <v>7</v>
      </c>
      <c r="L23" s="58">
        <f>'Descarga Defunciones'!N72</f>
        <v>2</v>
      </c>
      <c r="M23" s="58">
        <f>'Descarga Defunciones'!O72</f>
        <v>6</v>
      </c>
      <c r="N23" s="58">
        <f>'Descarga Defunciones'!P72</f>
        <v>7</v>
      </c>
      <c r="O23" s="58">
        <f>'Descarga Defunciones'!Q72</f>
        <v>7</v>
      </c>
      <c r="P23" s="58">
        <f>'Descarga Defunciones'!R72</f>
        <v>4</v>
      </c>
      <c r="Q23" s="58">
        <f>'Descarga Defunciones'!S72</f>
        <v>1</v>
      </c>
      <c r="R23" s="58">
        <f>'Descarga Defunciones'!T72</f>
        <v>8</v>
      </c>
      <c r="S23" s="58">
        <f>'Descarga Defunciones'!U48</f>
        <v>2</v>
      </c>
    </row>
    <row r="24" spans="2:19" x14ac:dyDescent="0.25">
      <c r="B24" s="53" t="s">
        <v>240</v>
      </c>
      <c r="C24" s="89">
        <f>'Descarga Defunciones'!E73</f>
        <v>8</v>
      </c>
      <c r="D24" s="58">
        <f>'Descarga Defunciones'!F73</f>
        <v>3</v>
      </c>
      <c r="E24" s="58">
        <f>'Descarga Defunciones'!G73</f>
        <v>3</v>
      </c>
      <c r="F24" s="58">
        <f>'Descarga Defunciones'!H73</f>
        <v>3</v>
      </c>
      <c r="G24" s="58">
        <f>'Descarga Defunciones'!I73</f>
        <v>1</v>
      </c>
      <c r="H24" s="58">
        <f>'Descarga Defunciones'!J73</f>
        <v>6</v>
      </c>
      <c r="I24" s="58">
        <f>'Descarga Defunciones'!K73</f>
        <v>3</v>
      </c>
      <c r="J24" s="90">
        <f>'Descarga Defunciones'!L73</f>
        <v>3</v>
      </c>
      <c r="K24" s="58">
        <f>'Descarga Defunciones'!M73</f>
        <v>6</v>
      </c>
      <c r="L24" s="58">
        <f>'Descarga Defunciones'!N73</f>
        <v>3</v>
      </c>
      <c r="M24" s="58">
        <f>'Descarga Defunciones'!O73</f>
        <v>6</v>
      </c>
      <c r="N24" s="58">
        <f>'Descarga Defunciones'!P73</f>
        <v>4</v>
      </c>
      <c r="O24" s="58">
        <f>'Descarga Defunciones'!Q73</f>
        <v>6</v>
      </c>
      <c r="P24" s="58">
        <f>'Descarga Defunciones'!R73</f>
        <v>5</v>
      </c>
      <c r="Q24" s="58">
        <f>'Descarga Defunciones'!S73</f>
        <v>6</v>
      </c>
      <c r="R24" s="58">
        <f>'Descarga Defunciones'!T73</f>
        <v>3</v>
      </c>
      <c r="S24" s="58">
        <f>'Descarga Defunciones'!U49</f>
        <v>1</v>
      </c>
    </row>
    <row r="25" spans="2:19" x14ac:dyDescent="0.25">
      <c r="B25" s="53" t="s">
        <v>242</v>
      </c>
      <c r="C25" s="89">
        <f>'Descarga Defunciones'!E74</f>
        <v>5</v>
      </c>
      <c r="D25" s="58">
        <f>'Descarga Defunciones'!F74</f>
        <v>2</v>
      </c>
      <c r="E25" s="58">
        <f>'Descarga Defunciones'!G74</f>
        <v>9</v>
      </c>
      <c r="F25" s="58">
        <f>'Descarga Defunciones'!H74</f>
        <v>7</v>
      </c>
      <c r="G25" s="58">
        <f>'Descarga Defunciones'!I74</f>
        <v>3</v>
      </c>
      <c r="H25" s="58">
        <f>'Descarga Defunciones'!J74</f>
        <v>3</v>
      </c>
      <c r="I25" s="58">
        <f>'Descarga Defunciones'!K74</f>
        <v>1</v>
      </c>
      <c r="J25" s="90">
        <f>'Descarga Defunciones'!L74</f>
        <v>6</v>
      </c>
      <c r="K25" s="58">
        <f>'Descarga Defunciones'!M74</f>
        <v>4</v>
      </c>
      <c r="L25" s="58">
        <f>'Descarga Defunciones'!N74</f>
        <v>1</v>
      </c>
      <c r="M25" s="58">
        <f>'Descarga Defunciones'!O74</f>
        <v>2</v>
      </c>
      <c r="N25" s="58">
        <f>'Descarga Defunciones'!P74</f>
        <v>6</v>
      </c>
      <c r="O25" s="58">
        <f>'Descarga Defunciones'!Q74</f>
        <v>3</v>
      </c>
      <c r="P25" s="58">
        <f>'Descarga Defunciones'!R74</f>
        <v>1</v>
      </c>
      <c r="Q25" s="58">
        <f>'Descarga Defunciones'!S74</f>
        <v>2</v>
      </c>
      <c r="R25" s="58" t="str">
        <f>'Descarga Defunciones'!T74</f>
        <v/>
      </c>
      <c r="S25" s="58" t="str">
        <f>'Descarga Defunciones'!U50</f>
        <v/>
      </c>
    </row>
    <row r="26" spans="2:19" x14ac:dyDescent="0.25">
      <c r="B26" s="53" t="s">
        <v>244</v>
      </c>
      <c r="C26" s="89">
        <f>'Descarga Defunciones'!E75</f>
        <v>3</v>
      </c>
      <c r="D26" s="58">
        <f>'Descarga Defunciones'!F75</f>
        <v>4</v>
      </c>
      <c r="E26" s="58">
        <f>'Descarga Defunciones'!G75</f>
        <v>3</v>
      </c>
      <c r="F26" s="58">
        <f>'Descarga Defunciones'!H75</f>
        <v>1</v>
      </c>
      <c r="G26" s="58">
        <f>'Descarga Defunciones'!I75</f>
        <v>9</v>
      </c>
      <c r="H26" s="58">
        <f>'Descarga Defunciones'!J75</f>
        <v>2</v>
      </c>
      <c r="I26" s="58">
        <f>'Descarga Defunciones'!K75</f>
        <v>2</v>
      </c>
      <c r="J26" s="90">
        <f>'Descarga Defunciones'!L75</f>
        <v>1</v>
      </c>
      <c r="K26" s="58">
        <f>'Descarga Defunciones'!M75</f>
        <v>2</v>
      </c>
      <c r="L26" s="58">
        <f>'Descarga Defunciones'!N75</f>
        <v>3</v>
      </c>
      <c r="M26" s="58">
        <f>'Descarga Defunciones'!O75</f>
        <v>3</v>
      </c>
      <c r="N26" s="58">
        <f>'Descarga Defunciones'!P75</f>
        <v>5</v>
      </c>
      <c r="O26" s="58">
        <f>'Descarga Defunciones'!Q75</f>
        <v>3</v>
      </c>
      <c r="P26" s="58">
        <f>'Descarga Defunciones'!R75</f>
        <v>2</v>
      </c>
      <c r="Q26" s="58">
        <f>'Descarga Defunciones'!S75</f>
        <v>1</v>
      </c>
      <c r="R26" s="58">
        <f>'Descarga Defunciones'!T75</f>
        <v>1</v>
      </c>
      <c r="S26" s="58">
        <f>'Descarga Defunciones'!U51</f>
        <v>3</v>
      </c>
    </row>
    <row r="27" spans="2:19" x14ac:dyDescent="0.25">
      <c r="B27" s="53" t="s">
        <v>246</v>
      </c>
      <c r="C27" s="89">
        <f>'Descarga Defunciones'!E76</f>
        <v>4</v>
      </c>
      <c r="D27" s="58">
        <f>'Descarga Defunciones'!F76</f>
        <v>3</v>
      </c>
      <c r="E27" s="58">
        <f>'Descarga Defunciones'!G76</f>
        <v>3</v>
      </c>
      <c r="F27" s="58">
        <f>'Descarga Defunciones'!H76</f>
        <v>3</v>
      </c>
      <c r="G27" s="58">
        <f>'Descarga Defunciones'!I76</f>
        <v>1</v>
      </c>
      <c r="H27" s="58">
        <f>'Descarga Defunciones'!J76</f>
        <v>2</v>
      </c>
      <c r="I27" s="58">
        <f>'Descarga Defunciones'!K76</f>
        <v>5</v>
      </c>
      <c r="J27" s="90" t="str">
        <f>'Descarga Defunciones'!L76</f>
        <v/>
      </c>
      <c r="K27" s="58">
        <f>'Descarga Defunciones'!M76</f>
        <v>3</v>
      </c>
      <c r="L27" s="58">
        <f>'Descarga Defunciones'!N76</f>
        <v>4</v>
      </c>
      <c r="M27" s="58">
        <f>'Descarga Defunciones'!O76</f>
        <v>1</v>
      </c>
      <c r="N27" s="58" t="str">
        <f>'Descarga Defunciones'!P76</f>
        <v/>
      </c>
      <c r="O27" s="58" t="str">
        <f>'Descarga Defunciones'!Q76</f>
        <v/>
      </c>
      <c r="P27" s="58">
        <f>'Descarga Defunciones'!R76</f>
        <v>5</v>
      </c>
      <c r="Q27" s="58">
        <f>'Descarga Defunciones'!S76</f>
        <v>2</v>
      </c>
      <c r="R27" s="58">
        <f>'Descarga Defunciones'!T76</f>
        <v>1</v>
      </c>
      <c r="S27" s="58" t="str">
        <f>'Descarga Defunciones'!U52</f>
        <v/>
      </c>
    </row>
    <row r="28" spans="2:19" x14ac:dyDescent="0.25">
      <c r="B28" s="53" t="s">
        <v>248</v>
      </c>
      <c r="C28" s="89" t="str">
        <f>'Descarga Defunciones'!E77</f>
        <v/>
      </c>
      <c r="D28" s="58">
        <f>'Descarga Defunciones'!F77</f>
        <v>1</v>
      </c>
      <c r="E28" s="58">
        <f>'Descarga Defunciones'!G77</f>
        <v>2</v>
      </c>
      <c r="F28" s="58">
        <f>'Descarga Defunciones'!H77</f>
        <v>3</v>
      </c>
      <c r="G28" s="58" t="str">
        <f>'Descarga Defunciones'!I77</f>
        <v/>
      </c>
      <c r="H28" s="58" t="str">
        <f>'Descarga Defunciones'!J77</f>
        <v/>
      </c>
      <c r="I28" s="58">
        <f>'Descarga Defunciones'!K77</f>
        <v>2</v>
      </c>
      <c r="J28" s="90">
        <f>'Descarga Defunciones'!L77</f>
        <v>2</v>
      </c>
      <c r="K28" s="58">
        <f>'Descarga Defunciones'!M77</f>
        <v>2</v>
      </c>
      <c r="L28" s="58">
        <f>'Descarga Defunciones'!N77</f>
        <v>1</v>
      </c>
      <c r="M28" s="58">
        <f>'Descarga Defunciones'!O77</f>
        <v>1</v>
      </c>
      <c r="N28" s="58">
        <f>'Descarga Defunciones'!P77</f>
        <v>3</v>
      </c>
      <c r="O28" s="58" t="str">
        <f>'Descarga Defunciones'!Q77</f>
        <v/>
      </c>
      <c r="P28" s="58">
        <f>'Descarga Defunciones'!R77</f>
        <v>2</v>
      </c>
      <c r="Q28" s="58">
        <f>'Descarga Defunciones'!S77</f>
        <v>4</v>
      </c>
      <c r="R28" s="58">
        <f>'Descarga Defunciones'!T77</f>
        <v>1</v>
      </c>
      <c r="S28" s="58" t="str">
        <f>'Descarga Defunciones'!U53</f>
        <v/>
      </c>
    </row>
    <row r="29" spans="2:19" x14ac:dyDescent="0.25">
      <c r="B29" s="53" t="s">
        <v>250</v>
      </c>
      <c r="C29" s="89">
        <f>'Descarga Defunciones'!E78</f>
        <v>2</v>
      </c>
      <c r="D29" s="58">
        <f>'Descarga Defunciones'!F78</f>
        <v>2</v>
      </c>
      <c r="E29" s="58">
        <f>'Descarga Defunciones'!G78</f>
        <v>2</v>
      </c>
      <c r="F29" s="58" t="str">
        <f>'Descarga Defunciones'!H78</f>
        <v/>
      </c>
      <c r="G29" s="58">
        <f>'Descarga Defunciones'!I78</f>
        <v>1</v>
      </c>
      <c r="H29" s="58">
        <f>'Descarga Defunciones'!J78</f>
        <v>3</v>
      </c>
      <c r="I29" s="58">
        <f>'Descarga Defunciones'!K78</f>
        <v>1</v>
      </c>
      <c r="J29" s="90">
        <f>'Descarga Defunciones'!L78</f>
        <v>5</v>
      </c>
      <c r="K29" s="58" t="str">
        <f>'Descarga Defunciones'!M78</f>
        <v/>
      </c>
      <c r="L29" s="58" t="str">
        <f>'Descarga Defunciones'!N78</f>
        <v/>
      </c>
      <c r="M29" s="58" t="str">
        <f>'Descarga Defunciones'!O78</f>
        <v/>
      </c>
      <c r="N29" s="58">
        <f>'Descarga Defunciones'!P78</f>
        <v>2</v>
      </c>
      <c r="O29" s="58" t="str">
        <f>'Descarga Defunciones'!Q78</f>
        <v/>
      </c>
      <c r="P29" s="58">
        <f>'Descarga Defunciones'!R78</f>
        <v>1</v>
      </c>
      <c r="Q29" s="58">
        <f>'Descarga Defunciones'!S78</f>
        <v>1</v>
      </c>
      <c r="R29" s="58" t="str">
        <f>'Descarga Defunciones'!T78</f>
        <v/>
      </c>
      <c r="S29" s="58" t="str">
        <f>'Descarga Defunciones'!U54</f>
        <v/>
      </c>
    </row>
    <row r="30" spans="2:19" x14ac:dyDescent="0.25">
      <c r="B30" s="53" t="s">
        <v>252</v>
      </c>
      <c r="C30" s="89">
        <f>SUM('Descarga Defunciones'!E79:E80)</f>
        <v>2</v>
      </c>
      <c r="D30" s="58">
        <f>SUM('Descarga Defunciones'!F79:F80)</f>
        <v>1</v>
      </c>
      <c r="E30" s="58">
        <f>SUM('Descarga Defunciones'!G79:G80)</f>
        <v>1</v>
      </c>
      <c r="F30" s="58">
        <f>SUM('Descarga Defunciones'!H79:H80)</f>
        <v>1</v>
      </c>
      <c r="G30" s="58">
        <f>SUM('Descarga Defunciones'!I79:I80)</f>
        <v>1</v>
      </c>
      <c r="H30" s="58">
        <f>SUM('Descarga Defunciones'!J79:J80)</f>
        <v>1</v>
      </c>
      <c r="I30" s="58">
        <f>SUM('Descarga Defunciones'!K79:K80)</f>
        <v>0</v>
      </c>
      <c r="J30" s="90">
        <f>SUM('Descarga Defunciones'!L79:L80)</f>
        <v>3</v>
      </c>
      <c r="K30" s="58">
        <f>SUM('Descarga Defunciones'!M79:M80)</f>
        <v>1</v>
      </c>
      <c r="L30" s="58">
        <f>SUM('Descarga Defunciones'!N79:N80)</f>
        <v>2</v>
      </c>
      <c r="M30" s="58">
        <f>SUM('Descarga Defunciones'!O79:O80)</f>
        <v>0</v>
      </c>
      <c r="N30" s="58">
        <f>SUM('Descarga Defunciones'!P79:P80)</f>
        <v>1</v>
      </c>
      <c r="O30" s="58">
        <f>SUM('Descarga Defunciones'!Q79:Q80)</f>
        <v>0</v>
      </c>
      <c r="P30" s="58">
        <f>SUM('Descarga Defunciones'!R79:R80)</f>
        <v>1</v>
      </c>
      <c r="Q30" s="58">
        <f>SUM('Descarga Defunciones'!S79:S80)</f>
        <v>0</v>
      </c>
      <c r="R30" s="58">
        <f>SUM('Descarga Defunciones'!T79:T80)</f>
        <v>1</v>
      </c>
      <c r="S30" s="58">
        <f>'Descarga Defunciones'!U55</f>
        <v>2</v>
      </c>
    </row>
    <row r="31" spans="2:19" x14ac:dyDescent="0.25">
      <c r="B31" s="53" t="s">
        <v>4</v>
      </c>
      <c r="C31" s="92">
        <f>'Descarga Defunciones'!E82</f>
        <v>11</v>
      </c>
      <c r="D31" s="58">
        <f>'Descarga Defunciones'!F82</f>
        <v>10</v>
      </c>
      <c r="E31" s="58">
        <f>'Descarga Defunciones'!G82</f>
        <v>11</v>
      </c>
      <c r="F31" s="58">
        <f>'Descarga Defunciones'!H82</f>
        <v>19</v>
      </c>
      <c r="G31" s="58">
        <f>'Descarga Defunciones'!I82</f>
        <v>5</v>
      </c>
      <c r="H31" s="58">
        <f>'Descarga Defunciones'!J82</f>
        <v>11</v>
      </c>
      <c r="I31" s="58">
        <f>'Descarga Defunciones'!K82</f>
        <v>20</v>
      </c>
      <c r="J31" s="90">
        <f>'Descarga Defunciones'!L82</f>
        <v>12</v>
      </c>
      <c r="K31" s="58">
        <f>'Descarga Defunciones'!M82</f>
        <v>23</v>
      </c>
      <c r="L31" s="58">
        <f>'Descarga Defunciones'!N82</f>
        <v>9</v>
      </c>
      <c r="M31" s="58">
        <f>'Descarga Defunciones'!O82</f>
        <v>9</v>
      </c>
      <c r="N31" s="58">
        <f>'Descarga Defunciones'!P82</f>
        <v>12</v>
      </c>
      <c r="O31" s="58">
        <f>'Descarga Defunciones'!Q82</f>
        <v>9</v>
      </c>
      <c r="P31" s="58">
        <f>'Descarga Defunciones'!R82</f>
        <v>11</v>
      </c>
      <c r="Q31" s="58">
        <f>'Descarga Defunciones'!S82</f>
        <v>14</v>
      </c>
      <c r="R31" s="58">
        <f>'Descarga Defunciones'!T82</f>
        <v>7</v>
      </c>
      <c r="S31" s="58" t="str">
        <f>'Descarga Defunciones'!U56</f>
        <v/>
      </c>
    </row>
    <row r="32" spans="2:19" x14ac:dyDescent="0.25">
      <c r="B32" s="53" t="s">
        <v>5</v>
      </c>
      <c r="C32" s="92">
        <f>'Descarga Defunciones'!E83</f>
        <v>13</v>
      </c>
      <c r="D32" s="58">
        <f>'Descarga Defunciones'!F83</f>
        <v>8</v>
      </c>
      <c r="E32" s="58">
        <f>'Descarga Defunciones'!G83</f>
        <v>12</v>
      </c>
      <c r="F32" s="58">
        <f>'Descarga Defunciones'!H83</f>
        <v>11</v>
      </c>
      <c r="G32" s="58">
        <f>'Descarga Defunciones'!I83</f>
        <v>6</v>
      </c>
      <c r="H32" s="58">
        <f>'Descarga Defunciones'!J83</f>
        <v>9</v>
      </c>
      <c r="I32" s="58">
        <f>'Descarga Defunciones'!K83</f>
        <v>12</v>
      </c>
      <c r="J32" s="90">
        <f>'Descarga Defunciones'!L83</f>
        <v>7</v>
      </c>
      <c r="K32" s="58">
        <f>'Descarga Defunciones'!M83</f>
        <v>4</v>
      </c>
      <c r="L32" s="58">
        <f>'Descarga Defunciones'!N83</f>
        <v>7</v>
      </c>
      <c r="M32" s="58">
        <f>'Descarga Defunciones'!O83</f>
        <v>4</v>
      </c>
      <c r="N32" s="58">
        <f>'Descarga Defunciones'!P83</f>
        <v>7</v>
      </c>
      <c r="O32" s="58">
        <f>'Descarga Defunciones'!Q83</f>
        <v>9</v>
      </c>
      <c r="P32" s="58">
        <f>'Descarga Defunciones'!R83</f>
        <v>6</v>
      </c>
      <c r="Q32" s="58">
        <f>'Descarga Defunciones'!S83</f>
        <v>6</v>
      </c>
      <c r="R32" s="58">
        <f>'Descarga Defunciones'!T83</f>
        <v>2</v>
      </c>
      <c r="S32" s="58">
        <f>'Descarga Defunciones'!U57</f>
        <v>1</v>
      </c>
    </row>
    <row r="33" spans="2:19" x14ac:dyDescent="0.25">
      <c r="B33" s="53" t="s">
        <v>6</v>
      </c>
      <c r="C33" s="92">
        <f>'Descarga Defunciones'!E84</f>
        <v>9</v>
      </c>
      <c r="D33" s="58">
        <f>'Descarga Defunciones'!F84</f>
        <v>7</v>
      </c>
      <c r="E33" s="58">
        <f>'Descarga Defunciones'!G84</f>
        <v>7</v>
      </c>
      <c r="F33" s="58">
        <f>'Descarga Defunciones'!H84</f>
        <v>9</v>
      </c>
      <c r="G33" s="58">
        <f>'Descarga Defunciones'!I84</f>
        <v>8</v>
      </c>
      <c r="H33" s="58">
        <f>'Descarga Defunciones'!J84</f>
        <v>8</v>
      </c>
      <c r="I33" s="58">
        <f>'Descarga Defunciones'!K84</f>
        <v>4</v>
      </c>
      <c r="J33" s="90">
        <f>'Descarga Defunciones'!L84</f>
        <v>9</v>
      </c>
      <c r="K33" s="58">
        <f>'Descarga Defunciones'!M84</f>
        <v>3</v>
      </c>
      <c r="L33" s="58">
        <f>'Descarga Defunciones'!N84</f>
        <v>2</v>
      </c>
      <c r="M33" s="58">
        <f>'Descarga Defunciones'!O84</f>
        <v>4</v>
      </c>
      <c r="N33" s="58">
        <f>'Descarga Defunciones'!P84</f>
        <v>5</v>
      </c>
      <c r="O33" s="58">
        <f>'Descarga Defunciones'!Q84</f>
        <v>1</v>
      </c>
      <c r="P33" s="58">
        <f>'Descarga Defunciones'!R84</f>
        <v>4</v>
      </c>
      <c r="Q33" s="58">
        <f>'Descarga Defunciones'!S84</f>
        <v>1</v>
      </c>
      <c r="R33" s="58">
        <f>'Descarga Defunciones'!T84</f>
        <v>4</v>
      </c>
      <c r="S33" s="58" t="str">
        <f>'Descarga Defunciones'!U58</f>
        <v/>
      </c>
    </row>
    <row r="34" spans="2:19" x14ac:dyDescent="0.25">
      <c r="B34" s="53" t="s">
        <v>7</v>
      </c>
      <c r="C34" s="92">
        <f>'Descarga Defunciones'!E85</f>
        <v>5</v>
      </c>
      <c r="D34" s="58">
        <f>'Descarga Defunciones'!F85</f>
        <v>3</v>
      </c>
      <c r="E34" s="58">
        <f>'Descarga Defunciones'!G85</f>
        <v>2</v>
      </c>
      <c r="F34" s="58" t="str">
        <f>'Descarga Defunciones'!H85</f>
        <v/>
      </c>
      <c r="G34" s="58">
        <f>'Descarga Defunciones'!I85</f>
        <v>7</v>
      </c>
      <c r="H34" s="58">
        <f>'Descarga Defunciones'!J85</f>
        <v>8</v>
      </c>
      <c r="I34" s="58">
        <f>'Descarga Defunciones'!K85</f>
        <v>1</v>
      </c>
      <c r="J34" s="90">
        <f>'Descarga Defunciones'!L85</f>
        <v>3</v>
      </c>
      <c r="K34" s="58">
        <f>'Descarga Defunciones'!M85</f>
        <v>3</v>
      </c>
      <c r="L34" s="58">
        <f>'Descarga Defunciones'!N85</f>
        <v>5</v>
      </c>
      <c r="M34" s="58">
        <f>'Descarga Defunciones'!O85</f>
        <v>6</v>
      </c>
      <c r="N34" s="58">
        <f>'Descarga Defunciones'!P85</f>
        <v>6</v>
      </c>
      <c r="O34" s="58">
        <f>'Descarga Defunciones'!Q85</f>
        <v>6</v>
      </c>
      <c r="P34" s="58">
        <f>'Descarga Defunciones'!R85</f>
        <v>5</v>
      </c>
      <c r="Q34" s="58">
        <f>'Descarga Defunciones'!S85</f>
        <v>5</v>
      </c>
      <c r="R34" s="58">
        <f>'Descarga Defunciones'!T85</f>
        <v>2</v>
      </c>
      <c r="S34" s="58">
        <f>'Descarga Defunciones'!U59</f>
        <v>4</v>
      </c>
    </row>
    <row r="35" spans="2:19" x14ac:dyDescent="0.25">
      <c r="B35" s="53" t="s">
        <v>259</v>
      </c>
      <c r="C35" s="90">
        <f>'Descarga Defunciones'!E86</f>
        <v>16</v>
      </c>
      <c r="D35" s="58">
        <f>'Descarga Defunciones'!F86</f>
        <v>21</v>
      </c>
      <c r="E35" s="58">
        <f>'Descarga Defunciones'!G86</f>
        <v>12</v>
      </c>
      <c r="F35" s="58">
        <f>'Descarga Defunciones'!H86</f>
        <v>16</v>
      </c>
      <c r="G35" s="58">
        <f>'Descarga Defunciones'!I86</f>
        <v>10</v>
      </c>
      <c r="H35" s="58">
        <f>'Descarga Defunciones'!J86</f>
        <v>19</v>
      </c>
      <c r="I35" s="58">
        <f>'Descarga Defunciones'!K86</f>
        <v>22</v>
      </c>
      <c r="J35" s="90">
        <f>'Descarga Defunciones'!L86</f>
        <v>10</v>
      </c>
      <c r="K35" s="58">
        <f>'Descarga Defunciones'!M86</f>
        <v>12</v>
      </c>
      <c r="L35" s="58">
        <f>'Descarga Defunciones'!N86</f>
        <v>12</v>
      </c>
      <c r="M35" s="58">
        <f>'Descarga Defunciones'!O86</f>
        <v>15</v>
      </c>
      <c r="N35" s="58">
        <f>'Descarga Defunciones'!P86</f>
        <v>17</v>
      </c>
      <c r="O35" s="58">
        <f>'Descarga Defunciones'!Q86</f>
        <v>11</v>
      </c>
      <c r="P35" s="58">
        <f>'Descarga Defunciones'!R86</f>
        <v>18</v>
      </c>
      <c r="Q35" s="58">
        <f>'Descarga Defunciones'!S86</f>
        <v>15</v>
      </c>
      <c r="R35" s="58">
        <f>'Descarga Defunciones'!T86</f>
        <v>9</v>
      </c>
      <c r="S35" s="58">
        <f>'Descarga Defunciones'!U60</f>
        <v>1</v>
      </c>
    </row>
    <row r="36" spans="2:19" x14ac:dyDescent="0.25">
      <c r="B36" s="53" t="s">
        <v>260</v>
      </c>
      <c r="C36" s="90">
        <f>'Descarga Defunciones'!E87</f>
        <v>24</v>
      </c>
      <c r="D36" s="58">
        <f>'Descarga Defunciones'!F87</f>
        <v>20</v>
      </c>
      <c r="E36" s="58">
        <f>'Descarga Defunciones'!G87</f>
        <v>17</v>
      </c>
      <c r="F36" s="58">
        <f>'Descarga Defunciones'!H87</f>
        <v>18</v>
      </c>
      <c r="G36" s="58">
        <f>'Descarga Defunciones'!I87</f>
        <v>26</v>
      </c>
      <c r="H36" s="58">
        <f>'Descarga Defunciones'!J87</f>
        <v>16</v>
      </c>
      <c r="I36" s="58">
        <f>'Descarga Defunciones'!K87</f>
        <v>16</v>
      </c>
      <c r="J36" s="90">
        <f>'Descarga Defunciones'!L87</f>
        <v>24</v>
      </c>
      <c r="K36" s="58">
        <f>'Descarga Defunciones'!M87</f>
        <v>10</v>
      </c>
      <c r="L36" s="58">
        <f>'Descarga Defunciones'!N87</f>
        <v>23</v>
      </c>
      <c r="M36" s="58">
        <f>'Descarga Defunciones'!O87</f>
        <v>19</v>
      </c>
      <c r="N36" s="58">
        <f>'Descarga Defunciones'!P87</f>
        <v>19</v>
      </c>
      <c r="O36" s="58">
        <f>'Descarga Defunciones'!Q87</f>
        <v>22</v>
      </c>
      <c r="P36" s="58">
        <f>'Descarga Defunciones'!R87</f>
        <v>18</v>
      </c>
      <c r="Q36" s="58">
        <f>'Descarga Defunciones'!S87</f>
        <v>13</v>
      </c>
      <c r="R36" s="58">
        <f>'Descarga Defunciones'!T87</f>
        <v>15</v>
      </c>
      <c r="S36" s="58">
        <f>'Descarga Defunciones'!U61</f>
        <v>1</v>
      </c>
    </row>
    <row r="37" spans="2:19" x14ac:dyDescent="0.25">
      <c r="B37" s="53" t="s">
        <v>261</v>
      </c>
      <c r="C37" s="90">
        <f>'Descarga Defunciones'!E88</f>
        <v>27</v>
      </c>
      <c r="D37" s="58">
        <f>'Descarga Defunciones'!F88</f>
        <v>29</v>
      </c>
      <c r="E37" s="58">
        <f>'Descarga Defunciones'!G88</f>
        <v>33</v>
      </c>
      <c r="F37" s="58">
        <f>'Descarga Defunciones'!H88</f>
        <v>27</v>
      </c>
      <c r="G37" s="58">
        <f>'Descarga Defunciones'!I88</f>
        <v>59</v>
      </c>
      <c r="H37" s="58">
        <f>'Descarga Defunciones'!J88</f>
        <v>30</v>
      </c>
      <c r="I37" s="58">
        <f>'Descarga Defunciones'!K88</f>
        <v>31</v>
      </c>
      <c r="J37" s="90">
        <f>'Descarga Defunciones'!L88</f>
        <v>44</v>
      </c>
      <c r="K37" s="58">
        <f>'Descarga Defunciones'!M88</f>
        <v>38</v>
      </c>
      <c r="L37" s="58">
        <f>'Descarga Defunciones'!N88</f>
        <v>27</v>
      </c>
      <c r="M37" s="58">
        <f>'Descarga Defunciones'!O88</f>
        <v>34</v>
      </c>
      <c r="N37" s="58">
        <f>'Descarga Defunciones'!P88</f>
        <v>38</v>
      </c>
      <c r="O37" s="58">
        <f>'Descarga Defunciones'!Q88</f>
        <v>49</v>
      </c>
      <c r="P37" s="58">
        <f>'Descarga Defunciones'!R88</f>
        <v>44</v>
      </c>
      <c r="Q37" s="58">
        <f>'Descarga Defunciones'!S88</f>
        <v>56</v>
      </c>
      <c r="R37" s="58">
        <f>'Descarga Defunciones'!T88</f>
        <v>43</v>
      </c>
      <c r="S37" s="58" t="str">
        <f>'Descarga Defunciones'!U62</f>
        <v/>
      </c>
    </row>
    <row r="38" spans="2:19" x14ac:dyDescent="0.25">
      <c r="B38" s="53" t="s">
        <v>262</v>
      </c>
      <c r="C38" s="90">
        <f>'Descarga Defunciones'!E89</f>
        <v>26</v>
      </c>
      <c r="D38" s="58">
        <f>'Descarga Defunciones'!F89</f>
        <v>40</v>
      </c>
      <c r="E38" s="58">
        <f>'Descarga Defunciones'!G89</f>
        <v>31</v>
      </c>
      <c r="F38" s="58">
        <f>'Descarga Defunciones'!H89</f>
        <v>46</v>
      </c>
      <c r="G38" s="58">
        <f>'Descarga Defunciones'!I89</f>
        <v>56</v>
      </c>
      <c r="H38" s="58">
        <f>'Descarga Defunciones'!J89</f>
        <v>36</v>
      </c>
      <c r="I38" s="58">
        <f>'Descarga Defunciones'!K89</f>
        <v>41</v>
      </c>
      <c r="J38" s="90">
        <f>'Descarga Defunciones'!L89</f>
        <v>55</v>
      </c>
      <c r="K38" s="58">
        <f>'Descarga Defunciones'!M89</f>
        <v>47</v>
      </c>
      <c r="L38" s="58">
        <f>'Descarga Defunciones'!N89</f>
        <v>36</v>
      </c>
      <c r="M38" s="58">
        <f>'Descarga Defunciones'!O89</f>
        <v>38</v>
      </c>
      <c r="N38" s="58">
        <f>'Descarga Defunciones'!P89</f>
        <v>50</v>
      </c>
      <c r="O38" s="58">
        <f>'Descarga Defunciones'!Q89</f>
        <v>45</v>
      </c>
      <c r="P38" s="58">
        <f>'Descarga Defunciones'!R89</f>
        <v>45</v>
      </c>
      <c r="Q38" s="58">
        <f>'Descarga Defunciones'!S89</f>
        <v>46</v>
      </c>
      <c r="R38" s="58">
        <f>'Descarga Defunciones'!T89</f>
        <v>65</v>
      </c>
      <c r="S38" s="58">
        <f>'Descarga Defunciones'!U63</f>
        <v>1</v>
      </c>
    </row>
    <row r="39" spans="2:19" x14ac:dyDescent="0.25">
      <c r="B39" s="53" t="s">
        <v>263</v>
      </c>
      <c r="C39" s="90">
        <f>'Descarga Defunciones'!E90</f>
        <v>32</v>
      </c>
      <c r="D39" s="58">
        <f>'Descarga Defunciones'!F90</f>
        <v>29</v>
      </c>
      <c r="E39" s="58">
        <f>'Descarga Defunciones'!G90</f>
        <v>29</v>
      </c>
      <c r="F39" s="58">
        <f>'Descarga Defunciones'!H90</f>
        <v>32</v>
      </c>
      <c r="G39" s="58">
        <f>'Descarga Defunciones'!I90</f>
        <v>34</v>
      </c>
      <c r="H39" s="58">
        <f>'Descarga Defunciones'!J90</f>
        <v>41</v>
      </c>
      <c r="I39" s="58">
        <f>'Descarga Defunciones'!K90</f>
        <v>44</v>
      </c>
      <c r="J39" s="90">
        <f>'Descarga Defunciones'!L90</f>
        <v>31</v>
      </c>
      <c r="K39" s="58">
        <f>'Descarga Defunciones'!M90</f>
        <v>37</v>
      </c>
      <c r="L39" s="58">
        <f>'Descarga Defunciones'!N90</f>
        <v>40</v>
      </c>
      <c r="M39" s="58">
        <f>'Descarga Defunciones'!O90</f>
        <v>49</v>
      </c>
      <c r="N39" s="58">
        <f>'Descarga Defunciones'!P90</f>
        <v>51</v>
      </c>
      <c r="O39" s="58">
        <f>'Descarga Defunciones'!Q90</f>
        <v>55</v>
      </c>
      <c r="P39" s="58">
        <f>'Descarga Defunciones'!R90</f>
        <v>41</v>
      </c>
      <c r="Q39" s="58">
        <f>'Descarga Defunciones'!S90</f>
        <v>47</v>
      </c>
      <c r="R39" s="58">
        <f>'Descarga Defunciones'!T90</f>
        <v>65</v>
      </c>
      <c r="S39" s="58" t="str">
        <f>'Descarga Defunciones'!U64</f>
        <v/>
      </c>
    </row>
    <row r="40" spans="2:19" x14ac:dyDescent="0.25">
      <c r="B40" s="53" t="s">
        <v>264</v>
      </c>
      <c r="C40" s="90">
        <f>'Descarga Defunciones'!E91</f>
        <v>45</v>
      </c>
      <c r="D40" s="58">
        <f>'Descarga Defunciones'!F91</f>
        <v>36</v>
      </c>
      <c r="E40" s="58">
        <f>'Descarga Defunciones'!G91</f>
        <v>38</v>
      </c>
      <c r="F40" s="58">
        <f>'Descarga Defunciones'!H91</f>
        <v>39</v>
      </c>
      <c r="G40" s="58">
        <f>'Descarga Defunciones'!I91</f>
        <v>54</v>
      </c>
      <c r="H40" s="58">
        <f>'Descarga Defunciones'!J91</f>
        <v>52</v>
      </c>
      <c r="I40" s="58">
        <f>'Descarga Defunciones'!K91</f>
        <v>40</v>
      </c>
      <c r="J40" s="90">
        <f>'Descarga Defunciones'!L91</f>
        <v>46</v>
      </c>
      <c r="K40" s="58">
        <f>'Descarga Defunciones'!M91</f>
        <v>42</v>
      </c>
      <c r="L40" s="58">
        <f>'Descarga Defunciones'!N91</f>
        <v>37</v>
      </c>
      <c r="M40" s="58">
        <f>'Descarga Defunciones'!O91</f>
        <v>36</v>
      </c>
      <c r="N40" s="58">
        <f>'Descarga Defunciones'!P91</f>
        <v>54</v>
      </c>
      <c r="O40" s="58">
        <f>'Descarga Defunciones'!Q91</f>
        <v>45</v>
      </c>
      <c r="P40" s="58">
        <f>'Descarga Defunciones'!R91</f>
        <v>37</v>
      </c>
      <c r="Q40" s="58">
        <f>'Descarga Defunciones'!S91</f>
        <v>50</v>
      </c>
      <c r="R40" s="58">
        <f>'Descarga Defunciones'!T91</f>
        <v>86</v>
      </c>
      <c r="S40" s="58" t="str">
        <f>'Descarga Defunciones'!U65</f>
        <v/>
      </c>
    </row>
    <row r="41" spans="2:19" x14ac:dyDescent="0.25">
      <c r="B41" s="53" t="s">
        <v>265</v>
      </c>
      <c r="C41" s="90">
        <f>'Descarga Defunciones'!E92</f>
        <v>51</v>
      </c>
      <c r="D41" s="58">
        <f>'Descarga Defunciones'!F92</f>
        <v>46</v>
      </c>
      <c r="E41" s="58">
        <f>'Descarga Defunciones'!G92</f>
        <v>53</v>
      </c>
      <c r="F41" s="58">
        <f>'Descarga Defunciones'!H92</f>
        <v>49</v>
      </c>
      <c r="G41" s="58">
        <f>'Descarga Defunciones'!I92</f>
        <v>57</v>
      </c>
      <c r="H41" s="58">
        <f>'Descarga Defunciones'!J92</f>
        <v>47</v>
      </c>
      <c r="I41" s="58">
        <f>'Descarga Defunciones'!K92</f>
        <v>54</v>
      </c>
      <c r="J41" s="90">
        <f>'Descarga Defunciones'!L92</f>
        <v>60</v>
      </c>
      <c r="K41" s="58">
        <f>'Descarga Defunciones'!M92</f>
        <v>59</v>
      </c>
      <c r="L41" s="58">
        <f>'Descarga Defunciones'!N92</f>
        <v>44</v>
      </c>
      <c r="M41" s="58">
        <f>'Descarga Defunciones'!O92</f>
        <v>44</v>
      </c>
      <c r="N41" s="58">
        <f>'Descarga Defunciones'!P92</f>
        <v>81</v>
      </c>
      <c r="O41" s="58">
        <f>'Descarga Defunciones'!Q92</f>
        <v>71</v>
      </c>
      <c r="P41" s="58">
        <f>'Descarga Defunciones'!R92</f>
        <v>65</v>
      </c>
      <c r="Q41" s="58">
        <f>'Descarga Defunciones'!S92</f>
        <v>67</v>
      </c>
      <c r="R41" s="58">
        <f>'Descarga Defunciones'!T92</f>
        <v>78</v>
      </c>
      <c r="S41" s="58">
        <f>'Descarga Defunciones'!U66</f>
        <v>1</v>
      </c>
    </row>
    <row r="42" spans="2:19" x14ac:dyDescent="0.25">
      <c r="B42" s="53" t="s">
        <v>266</v>
      </c>
      <c r="C42" s="90">
        <f>'Descarga Defunciones'!E93</f>
        <v>60</v>
      </c>
      <c r="D42" s="58">
        <f>'Descarga Defunciones'!F93</f>
        <v>61</v>
      </c>
      <c r="E42" s="58">
        <f>'Descarga Defunciones'!G93</f>
        <v>59</v>
      </c>
      <c r="F42" s="58">
        <f>'Descarga Defunciones'!H93</f>
        <v>55</v>
      </c>
      <c r="G42" s="58">
        <f>'Descarga Defunciones'!I93</f>
        <v>86</v>
      </c>
      <c r="H42" s="58">
        <f>'Descarga Defunciones'!J93</f>
        <v>70</v>
      </c>
      <c r="I42" s="58">
        <f>'Descarga Defunciones'!K93</f>
        <v>70</v>
      </c>
      <c r="J42" s="90">
        <f>'Descarga Defunciones'!L93</f>
        <v>64</v>
      </c>
      <c r="K42" s="58">
        <f>'Descarga Defunciones'!M93</f>
        <v>78</v>
      </c>
      <c r="L42" s="58">
        <f>'Descarga Defunciones'!N93</f>
        <v>82</v>
      </c>
      <c r="M42" s="58">
        <f>'Descarga Defunciones'!O93</f>
        <v>68</v>
      </c>
      <c r="N42" s="58">
        <f>'Descarga Defunciones'!P93</f>
        <v>97</v>
      </c>
      <c r="O42" s="58">
        <f>'Descarga Defunciones'!Q93</f>
        <v>81</v>
      </c>
      <c r="P42" s="58">
        <f>'Descarga Defunciones'!R93</f>
        <v>90</v>
      </c>
      <c r="Q42" s="58">
        <f>'Descarga Defunciones'!S93</f>
        <v>88</v>
      </c>
      <c r="R42" s="58">
        <f>'Descarga Defunciones'!T93</f>
        <v>145</v>
      </c>
      <c r="S42" s="58" t="str">
        <f>'Descarga Defunciones'!U67</f>
        <v/>
      </c>
    </row>
    <row r="43" spans="2:19" x14ac:dyDescent="0.25">
      <c r="B43" s="53" t="s">
        <v>267</v>
      </c>
      <c r="C43" s="90">
        <f>'Descarga Defunciones'!E94</f>
        <v>91</v>
      </c>
      <c r="D43" s="58">
        <f>'Descarga Defunciones'!F94</f>
        <v>90</v>
      </c>
      <c r="E43" s="58">
        <f>'Descarga Defunciones'!G94</f>
        <v>80</v>
      </c>
      <c r="F43" s="58">
        <f>'Descarga Defunciones'!H94</f>
        <v>88</v>
      </c>
      <c r="G43" s="58">
        <f>'Descarga Defunciones'!I94</f>
        <v>112</v>
      </c>
      <c r="H43" s="58">
        <f>'Descarga Defunciones'!J94</f>
        <v>104</v>
      </c>
      <c r="I43" s="58">
        <f>'Descarga Defunciones'!K94</f>
        <v>107</v>
      </c>
      <c r="J43" s="90">
        <f>'Descarga Defunciones'!L94</f>
        <v>81</v>
      </c>
      <c r="K43" s="58">
        <f>'Descarga Defunciones'!M94</f>
        <v>105</v>
      </c>
      <c r="L43" s="58">
        <f>'Descarga Defunciones'!N94</f>
        <v>111</v>
      </c>
      <c r="M43" s="58">
        <f>'Descarga Defunciones'!O94</f>
        <v>112</v>
      </c>
      <c r="N43" s="58">
        <f>'Descarga Defunciones'!P94</f>
        <v>120</v>
      </c>
      <c r="O43" s="58">
        <f>'Descarga Defunciones'!Q94</f>
        <v>102</v>
      </c>
      <c r="P43" s="58">
        <f>'Descarga Defunciones'!R94</f>
        <v>123</v>
      </c>
      <c r="Q43" s="58">
        <f>'Descarga Defunciones'!S94</f>
        <v>124</v>
      </c>
      <c r="R43" s="58">
        <f>'Descarga Defunciones'!T94</f>
        <v>181</v>
      </c>
      <c r="S43" s="58">
        <f>'Descarga Defunciones'!U68</f>
        <v>0</v>
      </c>
    </row>
    <row r="44" spans="2:19" x14ac:dyDescent="0.25">
      <c r="B44" s="53" t="s">
        <v>268</v>
      </c>
      <c r="C44" s="90">
        <f>'Descarga Defunciones'!E95</f>
        <v>112</v>
      </c>
      <c r="D44" s="58">
        <f>'Descarga Defunciones'!F95</f>
        <v>104</v>
      </c>
      <c r="E44" s="58">
        <f>'Descarga Defunciones'!G95</f>
        <v>113</v>
      </c>
      <c r="F44" s="58">
        <f>'Descarga Defunciones'!H95</f>
        <v>118</v>
      </c>
      <c r="G44" s="58">
        <f>'Descarga Defunciones'!I95</f>
        <v>126</v>
      </c>
      <c r="H44" s="58">
        <f>'Descarga Defunciones'!J95</f>
        <v>155</v>
      </c>
      <c r="I44" s="58">
        <f>'Descarga Defunciones'!K95</f>
        <v>135</v>
      </c>
      <c r="J44" s="90">
        <f>'Descarga Defunciones'!L95</f>
        <v>145</v>
      </c>
      <c r="K44" s="58">
        <f>'Descarga Defunciones'!M95</f>
        <v>127</v>
      </c>
      <c r="L44" s="58">
        <f>'Descarga Defunciones'!N95</f>
        <v>158</v>
      </c>
      <c r="M44" s="58">
        <f>'Descarga Defunciones'!O95</f>
        <v>137</v>
      </c>
      <c r="N44" s="58">
        <f>'Descarga Defunciones'!P95</f>
        <v>154</v>
      </c>
      <c r="O44" s="58">
        <f>'Descarga Defunciones'!Q95</f>
        <v>144</v>
      </c>
      <c r="P44" s="58">
        <f>'Descarga Defunciones'!R95</f>
        <v>165</v>
      </c>
      <c r="Q44" s="58">
        <f>'Descarga Defunciones'!S95</f>
        <v>148</v>
      </c>
      <c r="R44" s="58">
        <f>'Descarga Defunciones'!T95</f>
        <v>255</v>
      </c>
      <c r="S44" s="58">
        <f>'Descarga Defunciones'!U69</f>
        <v>9</v>
      </c>
    </row>
    <row r="45" spans="2:19" x14ac:dyDescent="0.25">
      <c r="B45" s="53" t="s">
        <v>269</v>
      </c>
      <c r="C45" s="90">
        <f>'Descarga Defunciones'!E96</f>
        <v>187</v>
      </c>
      <c r="D45" s="58">
        <f>'Descarga Defunciones'!F96</f>
        <v>124</v>
      </c>
      <c r="E45" s="58">
        <f>'Descarga Defunciones'!G96</f>
        <v>151</v>
      </c>
      <c r="F45" s="58">
        <f>'Descarga Defunciones'!H96</f>
        <v>164</v>
      </c>
      <c r="G45" s="58">
        <f>'Descarga Defunciones'!I96</f>
        <v>136</v>
      </c>
      <c r="H45" s="58">
        <f>'Descarga Defunciones'!J96</f>
        <v>172</v>
      </c>
      <c r="I45" s="58">
        <f>'Descarga Defunciones'!K96</f>
        <v>158</v>
      </c>
      <c r="J45" s="90">
        <f>'Descarga Defunciones'!L96</f>
        <v>176</v>
      </c>
      <c r="K45" s="58">
        <f>'Descarga Defunciones'!M96</f>
        <v>169</v>
      </c>
      <c r="L45" s="58">
        <f>'Descarga Defunciones'!N96</f>
        <v>184</v>
      </c>
      <c r="M45" s="58">
        <f>'Descarga Defunciones'!O96</f>
        <v>202</v>
      </c>
      <c r="N45" s="58">
        <f>'Descarga Defunciones'!P96</f>
        <v>187</v>
      </c>
      <c r="O45" s="58">
        <f>'Descarga Defunciones'!Q96</f>
        <v>200</v>
      </c>
      <c r="P45" s="58">
        <f>'Descarga Defunciones'!R96</f>
        <v>209</v>
      </c>
      <c r="Q45" s="58">
        <f>'Descarga Defunciones'!S96</f>
        <v>212</v>
      </c>
      <c r="R45" s="58">
        <f>'Descarga Defunciones'!T96</f>
        <v>346</v>
      </c>
      <c r="S45" s="58">
        <f>'Descarga Defunciones'!U70</f>
        <v>4</v>
      </c>
    </row>
    <row r="46" spans="2:19" x14ac:dyDescent="0.25">
      <c r="B46" s="53" t="s">
        <v>270</v>
      </c>
      <c r="C46" s="90">
        <f>'Descarga Defunciones'!E97</f>
        <v>198</v>
      </c>
      <c r="D46" s="58">
        <f>'Descarga Defunciones'!F97</f>
        <v>208</v>
      </c>
      <c r="E46" s="58">
        <f>'Descarga Defunciones'!G97</f>
        <v>227</v>
      </c>
      <c r="F46" s="58">
        <f>'Descarga Defunciones'!H97</f>
        <v>194</v>
      </c>
      <c r="G46" s="58">
        <f>'Descarga Defunciones'!I97</f>
        <v>215</v>
      </c>
      <c r="H46" s="58">
        <f>'Descarga Defunciones'!J97</f>
        <v>208</v>
      </c>
      <c r="I46" s="58">
        <f>'Descarga Defunciones'!K97</f>
        <v>212</v>
      </c>
      <c r="J46" s="90">
        <f>'Descarga Defunciones'!L97</f>
        <v>223</v>
      </c>
      <c r="K46" s="58">
        <f>'Descarga Defunciones'!M97</f>
        <v>230</v>
      </c>
      <c r="L46" s="58">
        <f>'Descarga Defunciones'!N97</f>
        <v>222</v>
      </c>
      <c r="M46" s="58">
        <f>'Descarga Defunciones'!O97</f>
        <v>200</v>
      </c>
      <c r="N46" s="58">
        <f>'Descarga Defunciones'!P97</f>
        <v>239</v>
      </c>
      <c r="O46" s="58">
        <f>'Descarga Defunciones'!Q97</f>
        <v>231</v>
      </c>
      <c r="P46" s="58">
        <f>'Descarga Defunciones'!R97</f>
        <v>260</v>
      </c>
      <c r="Q46" s="58">
        <f>'Descarga Defunciones'!S97</f>
        <v>266</v>
      </c>
      <c r="R46" s="58">
        <f>'Descarga Defunciones'!T97</f>
        <v>501</v>
      </c>
      <c r="S46" s="58">
        <f>'Descarga Defunciones'!U71</f>
        <v>4</v>
      </c>
    </row>
    <row r="47" spans="2:19" x14ac:dyDescent="0.25">
      <c r="B47" s="53" t="s">
        <v>271</v>
      </c>
      <c r="C47" s="90">
        <f>'Descarga Defunciones'!E98</f>
        <v>233</v>
      </c>
      <c r="D47" s="58">
        <f>'Descarga Defunciones'!F98</f>
        <v>199</v>
      </c>
      <c r="E47" s="58">
        <f>'Descarga Defunciones'!G98</f>
        <v>241</v>
      </c>
      <c r="F47" s="58">
        <f>'Descarga Defunciones'!H98</f>
        <v>252</v>
      </c>
      <c r="G47" s="58">
        <f>'Descarga Defunciones'!I98</f>
        <v>269</v>
      </c>
      <c r="H47" s="58">
        <f>'Descarga Defunciones'!J98</f>
        <v>263</v>
      </c>
      <c r="I47" s="58">
        <f>'Descarga Defunciones'!K98</f>
        <v>258</v>
      </c>
      <c r="J47" s="90">
        <f>'Descarga Defunciones'!L98</f>
        <v>274</v>
      </c>
      <c r="K47" s="58">
        <f>'Descarga Defunciones'!M98</f>
        <v>280</v>
      </c>
      <c r="L47" s="58">
        <f>'Descarga Defunciones'!N98</f>
        <v>281</v>
      </c>
      <c r="M47" s="58">
        <f>'Descarga Defunciones'!O98</f>
        <v>292</v>
      </c>
      <c r="N47" s="58">
        <f>'Descarga Defunciones'!P98</f>
        <v>279</v>
      </c>
      <c r="O47" s="58">
        <f>'Descarga Defunciones'!Q98</f>
        <v>290</v>
      </c>
      <c r="P47" s="58">
        <f>'Descarga Defunciones'!R98</f>
        <v>317</v>
      </c>
      <c r="Q47" s="58">
        <f>'Descarga Defunciones'!S98</f>
        <v>303</v>
      </c>
      <c r="R47" s="58">
        <f>'Descarga Defunciones'!T98</f>
        <v>474</v>
      </c>
      <c r="S47" s="58">
        <f>'Descarga Defunciones'!U72</f>
        <v>3</v>
      </c>
    </row>
    <row r="48" spans="2:19" x14ac:dyDescent="0.25">
      <c r="B48" s="53" t="s">
        <v>272</v>
      </c>
      <c r="C48" s="90">
        <f>'Descarga Defunciones'!E99</f>
        <v>293</v>
      </c>
      <c r="D48" s="58">
        <f>'Descarga Defunciones'!F99</f>
        <v>269</v>
      </c>
      <c r="E48" s="58">
        <f>'Descarga Defunciones'!G99</f>
        <v>283</v>
      </c>
      <c r="F48" s="58">
        <f>'Descarga Defunciones'!H99</f>
        <v>329</v>
      </c>
      <c r="G48" s="58">
        <f>'Descarga Defunciones'!I99</f>
        <v>299</v>
      </c>
      <c r="H48" s="58">
        <f>'Descarga Defunciones'!J99</f>
        <v>328</v>
      </c>
      <c r="I48" s="58">
        <f>'Descarga Defunciones'!K99</f>
        <v>323</v>
      </c>
      <c r="J48" s="90">
        <f>'Descarga Defunciones'!L99</f>
        <v>330</v>
      </c>
      <c r="K48" s="58">
        <f>'Descarga Defunciones'!M99</f>
        <v>371</v>
      </c>
      <c r="L48" s="58">
        <f>'Descarga Defunciones'!N99</f>
        <v>320</v>
      </c>
      <c r="M48" s="58">
        <f>'Descarga Defunciones'!O99</f>
        <v>325</v>
      </c>
      <c r="N48" s="58">
        <f>'Descarga Defunciones'!P99</f>
        <v>365</v>
      </c>
      <c r="O48" s="58">
        <f>'Descarga Defunciones'!Q99</f>
        <v>397</v>
      </c>
      <c r="P48" s="58">
        <f>'Descarga Defunciones'!R99</f>
        <v>348</v>
      </c>
      <c r="Q48" s="58">
        <f>'Descarga Defunciones'!S99</f>
        <v>374</v>
      </c>
      <c r="R48" s="58">
        <f>'Descarga Defunciones'!T99</f>
        <v>590</v>
      </c>
      <c r="S48" s="58">
        <f>'Descarga Defunciones'!U73</f>
        <v>4</v>
      </c>
    </row>
    <row r="49" spans="2:19" x14ac:dyDescent="0.25">
      <c r="B49" s="53" t="s">
        <v>273</v>
      </c>
      <c r="C49" s="90">
        <f>'Descarga Defunciones'!E100</f>
        <v>376</v>
      </c>
      <c r="D49" s="58">
        <f>'Descarga Defunciones'!F100</f>
        <v>346</v>
      </c>
      <c r="E49" s="58">
        <f>'Descarga Defunciones'!G100</f>
        <v>380</v>
      </c>
      <c r="F49" s="58">
        <f>'Descarga Defunciones'!H100</f>
        <v>405</v>
      </c>
      <c r="G49" s="58">
        <f>'Descarga Defunciones'!I100</f>
        <v>371</v>
      </c>
      <c r="H49" s="58">
        <f>'Descarga Defunciones'!J100</f>
        <v>409</v>
      </c>
      <c r="I49" s="58">
        <f>'Descarga Defunciones'!K100</f>
        <v>413</v>
      </c>
      <c r="J49" s="90">
        <f>'Descarga Defunciones'!L100</f>
        <v>416</v>
      </c>
      <c r="K49" s="58">
        <f>'Descarga Defunciones'!M100</f>
        <v>409</v>
      </c>
      <c r="L49" s="58">
        <f>'Descarga Defunciones'!N100</f>
        <v>429</v>
      </c>
      <c r="M49" s="58">
        <f>'Descarga Defunciones'!O100</f>
        <v>459</v>
      </c>
      <c r="N49" s="58">
        <f>'Descarga Defunciones'!P100</f>
        <v>462</v>
      </c>
      <c r="O49" s="58">
        <f>'Descarga Defunciones'!Q100</f>
        <v>428</v>
      </c>
      <c r="P49" s="58">
        <f>'Descarga Defunciones'!R100</f>
        <v>422</v>
      </c>
      <c r="Q49" s="58">
        <f>'Descarga Defunciones'!S100</f>
        <v>470</v>
      </c>
      <c r="R49" s="58">
        <f>'Descarga Defunciones'!T100</f>
        <v>600</v>
      </c>
      <c r="S49" s="58">
        <f>'Descarga Defunciones'!U74</f>
        <v>2</v>
      </c>
    </row>
    <row r="50" spans="2:19" x14ac:dyDescent="0.25">
      <c r="B50" s="53" t="s">
        <v>274</v>
      </c>
      <c r="C50" s="90">
        <f>'Descarga Defunciones'!E101</f>
        <v>407</v>
      </c>
      <c r="D50" s="58">
        <f>'Descarga Defunciones'!F101</f>
        <v>377</v>
      </c>
      <c r="E50" s="58">
        <f>'Descarga Defunciones'!G101</f>
        <v>387</v>
      </c>
      <c r="F50" s="58">
        <f>'Descarga Defunciones'!H101</f>
        <v>448</v>
      </c>
      <c r="G50" s="58">
        <f>'Descarga Defunciones'!I101</f>
        <v>453</v>
      </c>
      <c r="H50" s="58">
        <f>'Descarga Defunciones'!J101</f>
        <v>466</v>
      </c>
      <c r="I50" s="58">
        <f>'Descarga Defunciones'!K101</f>
        <v>460</v>
      </c>
      <c r="J50" s="90">
        <f>'Descarga Defunciones'!L101</f>
        <v>473</v>
      </c>
      <c r="K50" s="58">
        <f>'Descarga Defunciones'!M101</f>
        <v>525</v>
      </c>
      <c r="L50" s="58">
        <f>'Descarga Defunciones'!N101</f>
        <v>511</v>
      </c>
      <c r="M50" s="58">
        <f>'Descarga Defunciones'!O101</f>
        <v>505</v>
      </c>
      <c r="N50" s="58">
        <f>'Descarga Defunciones'!P101</f>
        <v>522</v>
      </c>
      <c r="O50" s="58">
        <f>'Descarga Defunciones'!Q101</f>
        <v>520</v>
      </c>
      <c r="P50" s="58">
        <f>'Descarga Defunciones'!R101</f>
        <v>526</v>
      </c>
      <c r="Q50" s="58">
        <f>'Descarga Defunciones'!S101</f>
        <v>542</v>
      </c>
      <c r="R50" s="58">
        <f>'Descarga Defunciones'!T101</f>
        <v>726</v>
      </c>
      <c r="S50" s="58">
        <f>'Descarga Defunciones'!U75</f>
        <v>2</v>
      </c>
    </row>
    <row r="51" spans="2:19" ht="15.75" thickBot="1" x14ac:dyDescent="0.3">
      <c r="B51" s="93" t="s">
        <v>275</v>
      </c>
      <c r="C51" s="94">
        <f>'Descarga Defunciones'!E102+'Descarga Defunciones'!E103</f>
        <v>766</v>
      </c>
      <c r="D51" s="95">
        <f>'Descarga Defunciones'!F102+'Descarga Defunciones'!F103</f>
        <v>836</v>
      </c>
      <c r="E51" s="95">
        <f>'Descarga Defunciones'!G102+'Descarga Defunciones'!G103</f>
        <v>862</v>
      </c>
      <c r="F51" s="95">
        <f>'Descarga Defunciones'!H102+'Descarga Defunciones'!H103</f>
        <v>906</v>
      </c>
      <c r="G51" s="95">
        <f>'Descarga Defunciones'!I102+'Descarga Defunciones'!I103</f>
        <v>876</v>
      </c>
      <c r="H51" s="95">
        <f>'Descarga Defunciones'!J102+'Descarga Defunciones'!J103</f>
        <v>1044</v>
      </c>
      <c r="I51" s="95">
        <f>'Descarga Defunciones'!K102+'Descarga Defunciones'!K103</f>
        <v>903</v>
      </c>
      <c r="J51" s="96">
        <f>'Descarga Defunciones'!L102+'Descarga Defunciones'!L103</f>
        <v>1002</v>
      </c>
      <c r="K51" s="95">
        <f>'Descarga Defunciones'!M102+'Descarga Defunciones'!M103</f>
        <v>1084</v>
      </c>
      <c r="L51" s="95">
        <f>'Descarga Defunciones'!N102+'Descarga Defunciones'!N103</f>
        <v>1104</v>
      </c>
      <c r="M51" s="95">
        <f>'Descarga Defunciones'!O102+'Descarga Defunciones'!O103</f>
        <v>1051</v>
      </c>
      <c r="N51" s="95">
        <f>'Descarga Defunciones'!P102+'Descarga Defunciones'!P103</f>
        <v>1184</v>
      </c>
      <c r="O51" s="95">
        <f>'Descarga Defunciones'!Q102+'Descarga Defunciones'!Q103</f>
        <v>1139</v>
      </c>
      <c r="P51" s="95">
        <f>'Descarga Defunciones'!R102+'Descarga Defunciones'!R103</f>
        <v>1205</v>
      </c>
      <c r="Q51" s="95">
        <f>'Descarga Defunciones'!S102+'Descarga Defunciones'!S103</f>
        <v>1221</v>
      </c>
      <c r="R51" s="95">
        <f>'Descarga Defunciones'!T102+'Descarga Defunciones'!T103</f>
        <v>1517</v>
      </c>
      <c r="S51" s="58">
        <f>'Descarga Defunciones'!U76</f>
        <v>2</v>
      </c>
    </row>
    <row r="52" spans="2:19" x14ac:dyDescent="0.25"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</row>
    <row r="53" spans="2:19" x14ac:dyDescent="0.25"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</row>
    <row r="54" spans="2:19" x14ac:dyDescent="0.25"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</row>
    <row r="55" spans="2:19" x14ac:dyDescent="0.25">
      <c r="B55" s="1" t="s">
        <v>276</v>
      </c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</row>
    <row r="56" spans="2:19" x14ac:dyDescent="0.25"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</row>
  </sheetData>
  <mergeCells count="1">
    <mergeCell ref="B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8B04-12B4-4BA1-8665-0DBD06BE3D5D}">
  <dimension ref="B1:Y28"/>
  <sheetViews>
    <sheetView topLeftCell="C1" zoomScaleNormal="100" workbookViewId="0">
      <selection activeCell="X6" sqref="X6"/>
    </sheetView>
  </sheetViews>
  <sheetFormatPr baseColWidth="10" defaultColWidth="11.42578125" defaultRowHeight="15" x14ac:dyDescent="0.25"/>
  <cols>
    <col min="1" max="1" width="7.7109375" style="98" customWidth="1"/>
    <col min="2" max="2" width="13.5703125" style="98" bestFit="1" customWidth="1"/>
    <col min="3" max="3" width="14.28515625" style="97" customWidth="1"/>
    <col min="4" max="4" width="15" style="97" customWidth="1"/>
    <col min="5" max="6" width="11.42578125" style="97"/>
    <col min="7" max="7" width="13" style="97" customWidth="1"/>
    <col min="8" max="18" width="11.42578125" style="98"/>
    <col min="19" max="19" width="12.140625" style="98" customWidth="1"/>
    <col min="20" max="16384" width="11.42578125" style="98"/>
  </cols>
  <sheetData>
    <row r="1" spans="2:25" x14ac:dyDescent="0.25">
      <c r="B1" s="239" t="s">
        <v>285</v>
      </c>
      <c r="C1" s="239"/>
      <c r="D1" s="239"/>
    </row>
    <row r="2" spans="2:25" ht="19.5" thickBot="1" x14ac:dyDescent="0.4">
      <c r="G2" s="240" t="s">
        <v>288</v>
      </c>
      <c r="H2" s="241"/>
      <c r="I2" s="99">
        <f>SUMPRODUCT($D$8:$D$28,I8:I28)/I7</f>
        <v>0.15437911179780242</v>
      </c>
      <c r="J2" s="100">
        <f t="shared" ref="J2:Y2" si="0">SUMPRODUCT($D$8:$D$28,J8:J28)/J7</f>
        <v>0.12112733267616166</v>
      </c>
      <c r="K2" s="100">
        <f t="shared" si="0"/>
        <v>0.14436265355937627</v>
      </c>
      <c r="L2" s="100">
        <f t="shared" si="0"/>
        <v>0.1428610854246862</v>
      </c>
      <c r="M2" s="100">
        <f t="shared" si="0"/>
        <v>0.13957570353776885</v>
      </c>
      <c r="N2" s="100">
        <f t="shared" si="0"/>
        <v>0.13737698176352137</v>
      </c>
      <c r="O2" s="99">
        <f t="shared" si="0"/>
        <v>0.13532397836747934</v>
      </c>
      <c r="P2" s="99">
        <f t="shared" si="0"/>
        <v>0.16081413671310932</v>
      </c>
      <c r="Q2" s="99">
        <f t="shared" si="0"/>
        <v>0.15323491050572186</v>
      </c>
      <c r="R2" s="99">
        <f t="shared" si="0"/>
        <v>0.12550225836932377</v>
      </c>
      <c r="S2" s="99">
        <f t="shared" si="0"/>
        <v>0.11257302922415997</v>
      </c>
      <c r="T2" s="99">
        <f t="shared" si="0"/>
        <v>0.17666098236525926</v>
      </c>
      <c r="U2" s="99">
        <f t="shared" si="0"/>
        <v>0.12700595378054905</v>
      </c>
      <c r="V2" s="99">
        <f t="shared" si="0"/>
        <v>0.16723767199645698</v>
      </c>
      <c r="W2" s="99">
        <f t="shared" si="0"/>
        <v>0.14547484381520209</v>
      </c>
      <c r="X2" s="99">
        <f t="shared" si="0"/>
        <v>0.11732688079720043</v>
      </c>
      <c r="Y2" s="99">
        <f t="shared" si="0"/>
        <v>0.10815247197727372</v>
      </c>
    </row>
    <row r="3" spans="2:25" s="101" customFormat="1" x14ac:dyDescent="0.25">
      <c r="C3" s="102"/>
      <c r="D3" s="102"/>
      <c r="E3" s="102"/>
      <c r="F3" s="102"/>
      <c r="G3" s="103"/>
      <c r="H3" s="103"/>
    </row>
    <row r="4" spans="2:25" ht="15.75" thickBot="1" x14ac:dyDescent="0.3">
      <c r="G4" s="246" t="s">
        <v>289</v>
      </c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</row>
    <row r="5" spans="2:25" x14ac:dyDescent="0.25">
      <c r="G5" s="242" t="s">
        <v>290</v>
      </c>
      <c r="H5" s="243"/>
      <c r="I5" s="104">
        <v>2005</v>
      </c>
      <c r="J5" s="104">
        <v>2006</v>
      </c>
      <c r="K5" s="104">
        <v>2007</v>
      </c>
      <c r="L5" s="104">
        <v>2008</v>
      </c>
      <c r="M5" s="104">
        <v>2009</v>
      </c>
      <c r="N5" s="104">
        <v>2010</v>
      </c>
      <c r="O5" s="104">
        <v>2011</v>
      </c>
      <c r="P5" s="104">
        <v>2012</v>
      </c>
      <c r="Q5" s="104">
        <v>2013</v>
      </c>
      <c r="R5" s="104">
        <v>2014</v>
      </c>
      <c r="S5" s="104">
        <v>2015</v>
      </c>
      <c r="T5" s="104">
        <v>2016</v>
      </c>
      <c r="U5" s="104">
        <v>2017</v>
      </c>
      <c r="V5" s="104">
        <v>2018</v>
      </c>
      <c r="W5" s="104">
        <v>2019</v>
      </c>
      <c r="X5" s="105">
        <v>2020</v>
      </c>
      <c r="Y5" s="105">
        <v>2021</v>
      </c>
    </row>
    <row r="6" spans="2:25" ht="30" x14ac:dyDescent="0.25">
      <c r="B6" s="106"/>
      <c r="C6" s="106"/>
      <c r="D6" s="107" t="s">
        <v>291</v>
      </c>
      <c r="E6" s="108" t="s">
        <v>292</v>
      </c>
      <c r="F6" s="109"/>
      <c r="G6" s="244" t="s">
        <v>293</v>
      </c>
      <c r="H6" s="245"/>
      <c r="I6" s="111" t="s">
        <v>2</v>
      </c>
      <c r="J6" s="111" t="s">
        <v>2</v>
      </c>
      <c r="K6" s="111" t="s">
        <v>2</v>
      </c>
      <c r="L6" s="111" t="s">
        <v>2</v>
      </c>
      <c r="M6" s="111" t="s">
        <v>2</v>
      </c>
      <c r="N6" s="111" t="s">
        <v>2</v>
      </c>
      <c r="O6" s="111" t="s">
        <v>2</v>
      </c>
      <c r="P6" s="111" t="s">
        <v>2</v>
      </c>
      <c r="Q6" s="111" t="s">
        <v>2</v>
      </c>
      <c r="R6" s="111" t="s">
        <v>2</v>
      </c>
      <c r="S6" s="111" t="s">
        <v>2</v>
      </c>
      <c r="T6" s="111" t="s">
        <v>2</v>
      </c>
      <c r="U6" s="111" t="s">
        <v>2</v>
      </c>
      <c r="V6" s="111" t="s">
        <v>2</v>
      </c>
      <c r="W6" s="111" t="s">
        <v>2</v>
      </c>
      <c r="X6" s="112" t="s">
        <v>2</v>
      </c>
      <c r="Y6" s="112" t="s">
        <v>2</v>
      </c>
    </row>
    <row r="7" spans="2:25" x14ac:dyDescent="0.25">
      <c r="B7" s="113"/>
      <c r="C7" s="98"/>
      <c r="D7" s="114"/>
      <c r="E7" s="109"/>
      <c r="F7" s="109"/>
      <c r="G7" s="110" t="s">
        <v>294</v>
      </c>
      <c r="H7" s="115" t="s">
        <v>295</v>
      </c>
      <c r="I7" s="116">
        <f>SUM(I8:I28)</f>
        <v>163</v>
      </c>
      <c r="J7" s="116">
        <f t="shared" ref="J7:Y7" si="1">SUM(J8:J28)</f>
        <v>155</v>
      </c>
      <c r="K7" s="116">
        <f t="shared" si="1"/>
        <v>158</v>
      </c>
      <c r="L7" s="116">
        <f t="shared" si="1"/>
        <v>147</v>
      </c>
      <c r="M7" s="116">
        <f t="shared" si="1"/>
        <v>143</v>
      </c>
      <c r="N7" s="116">
        <f t="shared" si="1"/>
        <v>161</v>
      </c>
      <c r="O7" s="116">
        <f t="shared" si="1"/>
        <v>131</v>
      </c>
      <c r="P7" s="116">
        <f t="shared" si="1"/>
        <v>144</v>
      </c>
      <c r="Q7" s="116">
        <f t="shared" si="1"/>
        <v>143</v>
      </c>
      <c r="R7" s="116">
        <f t="shared" si="1"/>
        <v>142</v>
      </c>
      <c r="S7" s="116">
        <f t="shared" si="1"/>
        <v>169</v>
      </c>
      <c r="T7" s="116">
        <f t="shared" si="1"/>
        <v>131</v>
      </c>
      <c r="U7" s="116">
        <f t="shared" si="1"/>
        <v>121</v>
      </c>
      <c r="V7" s="116">
        <f t="shared" si="1"/>
        <v>115</v>
      </c>
      <c r="W7" s="116">
        <f t="shared" si="1"/>
        <v>117</v>
      </c>
      <c r="X7" s="116">
        <f t="shared" si="1"/>
        <v>108</v>
      </c>
      <c r="Y7" s="116">
        <f t="shared" si="1"/>
        <v>57</v>
      </c>
    </row>
    <row r="8" spans="2:25" ht="31.5" x14ac:dyDescent="0.35">
      <c r="B8" s="117" t="s">
        <v>296</v>
      </c>
      <c r="C8" s="97">
        <v>0</v>
      </c>
      <c r="D8" s="118">
        <f>(1/2)*(1/365)</f>
        <v>1.3698630136986301E-3</v>
      </c>
      <c r="E8" s="97" t="s">
        <v>297</v>
      </c>
      <c r="G8" s="119" t="s">
        <v>296</v>
      </c>
      <c r="H8" s="120">
        <v>0</v>
      </c>
      <c r="I8" s="98">
        <f>Defunciones!C10</f>
        <v>23</v>
      </c>
      <c r="J8" s="98">
        <f>Defunciones!D10</f>
        <v>33</v>
      </c>
      <c r="K8" s="98">
        <f>Defunciones!E10</f>
        <v>37</v>
      </c>
      <c r="L8" s="98">
        <f>Defunciones!F10</f>
        <v>32</v>
      </c>
      <c r="M8" s="98">
        <f>Defunciones!G10</f>
        <v>34</v>
      </c>
      <c r="N8" s="98">
        <f>Defunciones!H10</f>
        <v>33</v>
      </c>
      <c r="O8" s="98">
        <f>Defunciones!I10</f>
        <v>19</v>
      </c>
      <c r="P8" s="98">
        <f>Defunciones!J10</f>
        <v>21</v>
      </c>
      <c r="Q8" s="98">
        <f>Defunciones!K10</f>
        <v>21</v>
      </c>
      <c r="R8" s="98">
        <f>Defunciones!L10</f>
        <v>28</v>
      </c>
      <c r="S8" s="98">
        <f>Defunciones!M10</f>
        <v>26</v>
      </c>
      <c r="T8" s="98">
        <f>Defunciones!N10</f>
        <v>18</v>
      </c>
      <c r="U8" s="98">
        <f>Defunciones!O10</f>
        <v>25</v>
      </c>
      <c r="V8" s="98">
        <f>Defunciones!P10</f>
        <v>18</v>
      </c>
      <c r="W8" s="98">
        <f>Defunciones!Q10</f>
        <v>16</v>
      </c>
      <c r="X8" s="121">
        <f>Defunciones!R10</f>
        <v>21</v>
      </c>
      <c r="Y8" s="121">
        <f>Defunciones!S10</f>
        <v>16</v>
      </c>
    </row>
    <row r="9" spans="2:25" ht="18" x14ac:dyDescent="0.35">
      <c r="B9" s="113"/>
      <c r="C9" s="97">
        <v>1</v>
      </c>
      <c r="D9" s="118">
        <f t="shared" ref="D9:D14" si="2">D8+(1/365)</f>
        <v>4.1095890410958909E-3</v>
      </c>
      <c r="E9" s="97" t="s">
        <v>298</v>
      </c>
      <c r="G9" s="122"/>
      <c r="H9" s="120">
        <v>1</v>
      </c>
      <c r="I9" s="98">
        <f>Defunciones!C11</f>
        <v>9</v>
      </c>
      <c r="J9" s="98">
        <f>Defunciones!D11</f>
        <v>8</v>
      </c>
      <c r="K9" s="98">
        <f>Defunciones!E11</f>
        <v>12</v>
      </c>
      <c r="L9" s="98">
        <f>Defunciones!F11</f>
        <v>7</v>
      </c>
      <c r="M9" s="98">
        <f>Defunciones!G11</f>
        <v>7</v>
      </c>
      <c r="N9" s="98">
        <f>Defunciones!H11</f>
        <v>9</v>
      </c>
      <c r="O9" s="98">
        <f>Defunciones!I11</f>
        <v>6</v>
      </c>
      <c r="P9" s="98">
        <f>Defunciones!J11</f>
        <v>6</v>
      </c>
      <c r="Q9" s="98">
        <f>Defunciones!K11</f>
        <v>8</v>
      </c>
      <c r="R9" s="98">
        <f>Defunciones!L11</f>
        <v>3</v>
      </c>
      <c r="S9" s="98">
        <f>Defunciones!M11</f>
        <v>10</v>
      </c>
      <c r="T9" s="98">
        <f>Defunciones!N11</f>
        <v>7</v>
      </c>
      <c r="U9" s="98">
        <f>Defunciones!O11</f>
        <v>5</v>
      </c>
      <c r="V9" s="98">
        <f>Defunciones!P11</f>
        <v>4</v>
      </c>
      <c r="W9" s="98">
        <f>Defunciones!Q11</f>
        <v>6</v>
      </c>
      <c r="X9" s="121">
        <f>Defunciones!R11</f>
        <v>5</v>
      </c>
      <c r="Y9" s="121">
        <f>Defunciones!S11</f>
        <v>3</v>
      </c>
    </row>
    <row r="10" spans="2:25" ht="18" x14ac:dyDescent="0.35">
      <c r="B10" s="113"/>
      <c r="C10" s="97">
        <v>2</v>
      </c>
      <c r="D10" s="118">
        <f t="shared" si="2"/>
        <v>6.8493150684931512E-3</v>
      </c>
      <c r="E10" s="97" t="s">
        <v>299</v>
      </c>
      <c r="G10" s="122"/>
      <c r="H10" s="120">
        <v>2</v>
      </c>
      <c r="I10" s="98">
        <f>Defunciones!C12</f>
        <v>11</v>
      </c>
      <c r="J10" s="98">
        <f>Defunciones!D12</f>
        <v>8</v>
      </c>
      <c r="K10" s="98">
        <f>Defunciones!E12</f>
        <v>16</v>
      </c>
      <c r="L10" s="98">
        <f>Defunciones!F12</f>
        <v>4</v>
      </c>
      <c r="M10" s="98">
        <f>Defunciones!G12</f>
        <v>10</v>
      </c>
      <c r="N10" s="98">
        <f>Defunciones!H12</f>
        <v>10</v>
      </c>
      <c r="O10" s="98">
        <f>Defunciones!I12</f>
        <v>5</v>
      </c>
      <c r="P10" s="98">
        <f>Defunciones!J12</f>
        <v>8</v>
      </c>
      <c r="Q10" s="98">
        <f>Defunciones!K12</f>
        <v>10</v>
      </c>
      <c r="R10" s="98">
        <f>Defunciones!L12</f>
        <v>9</v>
      </c>
      <c r="S10" s="98">
        <f>Defunciones!M12</f>
        <v>17</v>
      </c>
      <c r="T10" s="98">
        <f>Defunciones!N12</f>
        <v>7</v>
      </c>
      <c r="U10" s="98">
        <f>Defunciones!O12</f>
        <v>6</v>
      </c>
      <c r="V10" s="98">
        <f>Defunciones!P12</f>
        <v>6</v>
      </c>
      <c r="W10" s="98">
        <f>Defunciones!Q12</f>
        <v>12</v>
      </c>
      <c r="X10" s="121">
        <f>Defunciones!R12</f>
        <v>4</v>
      </c>
      <c r="Y10" s="121">
        <f>Defunciones!S12</f>
        <v>6</v>
      </c>
    </row>
    <row r="11" spans="2:25" ht="18" x14ac:dyDescent="0.35">
      <c r="B11" s="113"/>
      <c r="C11" s="97">
        <v>3</v>
      </c>
      <c r="D11" s="118">
        <f t="shared" si="2"/>
        <v>9.5890410958904115E-3</v>
      </c>
      <c r="E11" s="97" t="s">
        <v>300</v>
      </c>
      <c r="G11" s="122"/>
      <c r="H11" s="120">
        <v>3</v>
      </c>
      <c r="I11" s="98">
        <f>Defunciones!C13</f>
        <v>14</v>
      </c>
      <c r="J11" s="98">
        <f>Defunciones!D13</f>
        <v>5</v>
      </c>
      <c r="K11" s="98">
        <f>Defunciones!E13</f>
        <v>6</v>
      </c>
      <c r="L11" s="98">
        <f>Defunciones!F13</f>
        <v>3</v>
      </c>
      <c r="M11" s="98">
        <f>Defunciones!G13</f>
        <v>5</v>
      </c>
      <c r="N11" s="98">
        <f>Defunciones!H13</f>
        <v>3</v>
      </c>
      <c r="O11" s="98">
        <f>Defunciones!I13</f>
        <v>9</v>
      </c>
      <c r="P11" s="98">
        <f>Defunciones!J13</f>
        <v>8</v>
      </c>
      <c r="Q11" s="98">
        <f>Defunciones!K13</f>
        <v>3</v>
      </c>
      <c r="R11" s="98">
        <f>Defunciones!L13</f>
        <v>6</v>
      </c>
      <c r="S11" s="98">
        <f>Defunciones!M13</f>
        <v>10</v>
      </c>
      <c r="T11" s="98">
        <f>Defunciones!N13</f>
        <v>5</v>
      </c>
      <c r="U11" s="98">
        <f>Defunciones!O13</f>
        <v>7</v>
      </c>
      <c r="V11" s="98">
        <f>Defunciones!P13</f>
        <v>8</v>
      </c>
      <c r="W11" s="98">
        <f>Defunciones!Q13</f>
        <v>8</v>
      </c>
      <c r="X11" s="121">
        <f>Defunciones!R13</f>
        <v>6</v>
      </c>
      <c r="Y11" s="121">
        <f>Defunciones!S13</f>
        <v>5</v>
      </c>
    </row>
    <row r="12" spans="2:25" ht="18" x14ac:dyDescent="0.35">
      <c r="B12" s="113"/>
      <c r="C12" s="97">
        <v>4</v>
      </c>
      <c r="D12" s="118">
        <f t="shared" si="2"/>
        <v>1.2328767123287673E-2</v>
      </c>
      <c r="E12" s="97" t="s">
        <v>301</v>
      </c>
      <c r="G12" s="122"/>
      <c r="H12" s="120">
        <v>4</v>
      </c>
      <c r="I12" s="98">
        <f>Defunciones!C14</f>
        <v>5</v>
      </c>
      <c r="J12" s="98">
        <f>Defunciones!D14</f>
        <v>9</v>
      </c>
      <c r="K12" s="98">
        <f>Defunciones!E14</f>
        <v>4</v>
      </c>
      <c r="L12" s="98">
        <f>Defunciones!F14</f>
        <v>5</v>
      </c>
      <c r="M12" s="98">
        <f>Defunciones!G14</f>
        <v>1</v>
      </c>
      <c r="N12" s="98">
        <f>Defunciones!H14</f>
        <v>8</v>
      </c>
      <c r="O12" s="98">
        <f>Defunciones!I14</f>
        <v>8</v>
      </c>
      <c r="P12" s="98">
        <f>Defunciones!J14</f>
        <v>8</v>
      </c>
      <c r="Q12" s="98">
        <f>Defunciones!K14</f>
        <v>6</v>
      </c>
      <c r="R12" s="98">
        <f>Defunciones!L14</f>
        <v>4</v>
      </c>
      <c r="S12" s="98">
        <f>Defunciones!M14</f>
        <v>3</v>
      </c>
      <c r="T12" s="98">
        <f>Defunciones!N14</f>
        <v>4</v>
      </c>
      <c r="U12" s="98">
        <f>Defunciones!O14</f>
        <v>2</v>
      </c>
      <c r="V12" s="98">
        <f>Defunciones!P14</f>
        <v>1</v>
      </c>
      <c r="W12" s="98">
        <f>Defunciones!Q14</f>
        <v>5</v>
      </c>
      <c r="X12" s="121">
        <f>Defunciones!R14</f>
        <v>4</v>
      </c>
      <c r="Y12" s="121">
        <f>Defunciones!S14</f>
        <v>1</v>
      </c>
    </row>
    <row r="13" spans="2:25" ht="18" x14ac:dyDescent="0.35">
      <c r="B13" s="113"/>
      <c r="C13" s="97">
        <v>5</v>
      </c>
      <c r="D13" s="118">
        <f t="shared" si="2"/>
        <v>1.5068493150684932E-2</v>
      </c>
      <c r="E13" s="97" t="s">
        <v>302</v>
      </c>
      <c r="G13" s="122"/>
      <c r="H13" s="120">
        <v>5</v>
      </c>
      <c r="I13" s="98">
        <f>Defunciones!C15</f>
        <v>3</v>
      </c>
      <c r="J13" s="98">
        <f>Defunciones!D15</f>
        <v>10</v>
      </c>
      <c r="K13" s="98">
        <f>Defunciones!E15</f>
        <v>3</v>
      </c>
      <c r="L13" s="98">
        <f>Defunciones!F15</f>
        <v>3</v>
      </c>
      <c r="M13" s="98">
        <f>Defunciones!G15</f>
        <v>2</v>
      </c>
      <c r="N13" s="98">
        <f>Defunciones!H15</f>
        <v>2</v>
      </c>
      <c r="O13" s="98">
        <f>Defunciones!I15</f>
        <v>6</v>
      </c>
      <c r="P13" s="98">
        <f>Defunciones!J15</f>
        <v>4</v>
      </c>
      <c r="Q13" s="98">
        <f>Defunciones!K15</f>
        <v>2</v>
      </c>
      <c r="R13" s="98">
        <f>Defunciones!L15</f>
        <v>9</v>
      </c>
      <c r="S13" s="98">
        <f>Defunciones!M15</f>
        <v>4</v>
      </c>
      <c r="T13" s="98">
        <f>Defunciones!N15</f>
        <v>2</v>
      </c>
      <c r="U13" s="98">
        <f>Defunciones!O15</f>
        <v>5</v>
      </c>
      <c r="V13" s="98">
        <f>Defunciones!P15</f>
        <v>5</v>
      </c>
      <c r="W13" s="98">
        <f>Defunciones!Q15</f>
        <v>2</v>
      </c>
      <c r="X13" s="121">
        <f>Defunciones!R15</f>
        <v>5</v>
      </c>
      <c r="Y13" s="121">
        <f>Defunciones!S15</f>
        <v>2</v>
      </c>
    </row>
    <row r="14" spans="2:25" ht="18" x14ac:dyDescent="0.35">
      <c r="B14" s="113"/>
      <c r="C14" s="97">
        <v>6</v>
      </c>
      <c r="D14" s="118">
        <f t="shared" si="2"/>
        <v>1.7808219178082191E-2</v>
      </c>
      <c r="E14" s="97" t="s">
        <v>303</v>
      </c>
      <c r="G14" s="122"/>
      <c r="H14" s="120">
        <v>6</v>
      </c>
      <c r="I14" s="98">
        <f>Defunciones!C16</f>
        <v>9</v>
      </c>
      <c r="J14" s="98">
        <f>Defunciones!D16</f>
        <v>3</v>
      </c>
      <c r="K14" s="98">
        <f>Defunciones!E16</f>
        <v>3</v>
      </c>
      <c r="L14" s="98">
        <f>Defunciones!F16</f>
        <v>3</v>
      </c>
      <c r="M14" s="98">
        <f>Defunciones!G16</f>
        <v>4</v>
      </c>
      <c r="N14" s="98">
        <f>Defunciones!H16</f>
        <v>1</v>
      </c>
      <c r="O14" s="98">
        <f>Defunciones!I16</f>
        <v>1</v>
      </c>
      <c r="P14" s="98">
        <f>Defunciones!J16</f>
        <v>5</v>
      </c>
      <c r="Q14" s="98">
        <f>Defunciones!K16</f>
        <v>3</v>
      </c>
      <c r="R14" s="98">
        <f>Defunciones!L16</f>
        <v>1</v>
      </c>
      <c r="S14" s="98">
        <f>Defunciones!M16</f>
        <v>4</v>
      </c>
      <c r="T14" s="98">
        <f>Defunciones!N16</f>
        <v>2</v>
      </c>
      <c r="U14" s="98">
        <f>Defunciones!O16</f>
        <v>3</v>
      </c>
      <c r="V14" s="98">
        <f>Defunciones!P16</f>
        <v>1</v>
      </c>
      <c r="W14" s="98">
        <f>Defunciones!Q16</f>
        <v>3</v>
      </c>
      <c r="X14" s="121">
        <f>Defunciones!R16</f>
        <v>3</v>
      </c>
      <c r="Y14" s="121">
        <f>Defunciones!S16</f>
        <v>3</v>
      </c>
    </row>
    <row r="15" spans="2:25" ht="46.5" x14ac:dyDescent="0.35">
      <c r="B15" s="117" t="s">
        <v>304</v>
      </c>
      <c r="C15" s="97">
        <v>1</v>
      </c>
      <c r="D15" s="118">
        <f>(1/52)+(1/2)*(1/52)</f>
        <v>2.8846153846153848E-2</v>
      </c>
      <c r="E15" s="97" t="s">
        <v>305</v>
      </c>
      <c r="G15" s="119" t="s">
        <v>304</v>
      </c>
      <c r="H15" s="120">
        <v>1</v>
      </c>
      <c r="I15" s="98">
        <f>Defunciones!C17</f>
        <v>19</v>
      </c>
      <c r="J15" s="98">
        <f>Defunciones!D17</f>
        <v>11</v>
      </c>
      <c r="K15" s="98">
        <f>Defunciones!E17</f>
        <v>13</v>
      </c>
      <c r="L15" s="98">
        <f>Defunciones!F17</f>
        <v>14</v>
      </c>
      <c r="M15" s="98">
        <f>Defunciones!G17</f>
        <v>11</v>
      </c>
      <c r="N15" s="98">
        <f>Defunciones!H17</f>
        <v>17</v>
      </c>
      <c r="O15" s="98">
        <f>Defunciones!I17</f>
        <v>17</v>
      </c>
      <c r="P15" s="98">
        <f>Defunciones!J17</f>
        <v>14</v>
      </c>
      <c r="Q15" s="98">
        <f>Defunciones!K17</f>
        <v>15</v>
      </c>
      <c r="R15" s="98">
        <f>Defunciones!L17</f>
        <v>10</v>
      </c>
      <c r="S15" s="98">
        <f>Defunciones!M17</f>
        <v>15</v>
      </c>
      <c r="T15" s="98">
        <f>Defunciones!N17</f>
        <v>14</v>
      </c>
      <c r="U15" s="98">
        <f>Defunciones!O17</f>
        <v>9</v>
      </c>
      <c r="V15" s="98">
        <f>Defunciones!P17</f>
        <v>13</v>
      </c>
      <c r="W15" s="98">
        <f>Defunciones!Q17</f>
        <v>10</v>
      </c>
      <c r="X15" s="121">
        <f>Defunciones!R17</f>
        <v>15</v>
      </c>
      <c r="Y15" s="121">
        <f>Defunciones!S17</f>
        <v>2</v>
      </c>
    </row>
    <row r="16" spans="2:25" ht="18" x14ac:dyDescent="0.35">
      <c r="B16" s="113"/>
      <c r="C16" s="97">
        <v>2</v>
      </c>
      <c r="D16" s="118">
        <f>D15+(1/52)</f>
        <v>4.807692307692308E-2</v>
      </c>
      <c r="E16" s="97" t="s">
        <v>306</v>
      </c>
      <c r="G16" s="122"/>
      <c r="H16" s="120">
        <v>2</v>
      </c>
      <c r="I16" s="98">
        <f>Defunciones!C18</f>
        <v>8</v>
      </c>
      <c r="J16" s="98">
        <f>Defunciones!D18</f>
        <v>13</v>
      </c>
      <c r="K16" s="98">
        <f>Defunciones!E18</f>
        <v>5</v>
      </c>
      <c r="L16" s="98">
        <f>Defunciones!F18</f>
        <v>7</v>
      </c>
      <c r="M16" s="98">
        <f>Defunciones!G18</f>
        <v>6</v>
      </c>
      <c r="N16" s="98">
        <f>Defunciones!H18</f>
        <v>7</v>
      </c>
      <c r="O16" s="98">
        <f>Defunciones!I18</f>
        <v>10</v>
      </c>
      <c r="P16" s="98">
        <f>Defunciones!J18</f>
        <v>5</v>
      </c>
      <c r="Q16" s="98">
        <f>Defunciones!K18</f>
        <v>4</v>
      </c>
      <c r="R16" s="98">
        <f>Defunciones!L18</f>
        <v>14</v>
      </c>
      <c r="S16" s="98">
        <f>Defunciones!M18</f>
        <v>11</v>
      </c>
      <c r="T16" s="98">
        <f>Defunciones!N18</f>
        <v>7</v>
      </c>
      <c r="U16" s="98">
        <f>Defunciones!O18</f>
        <v>6</v>
      </c>
      <c r="V16" s="98">
        <f>Defunciones!P18</f>
        <v>5</v>
      </c>
      <c r="W16" s="98">
        <f>Defunciones!Q18</f>
        <v>3</v>
      </c>
      <c r="X16" s="121">
        <f>Defunciones!R18</f>
        <v>5</v>
      </c>
      <c r="Y16" s="121">
        <f>Defunciones!S18</f>
        <v>7</v>
      </c>
    </row>
    <row r="17" spans="2:25" ht="18" x14ac:dyDescent="0.35">
      <c r="B17" s="113"/>
      <c r="C17" s="97">
        <v>3</v>
      </c>
      <c r="D17" s="118">
        <f>D16+(1/52)</f>
        <v>6.7307692307692318E-2</v>
      </c>
      <c r="E17" s="97" t="s">
        <v>307</v>
      </c>
      <c r="G17" s="122"/>
      <c r="H17" s="120">
        <v>3</v>
      </c>
      <c r="I17" s="98">
        <f>Defunciones!C19</f>
        <v>4</v>
      </c>
      <c r="J17" s="98">
        <f>Defunciones!D19</f>
        <v>5</v>
      </c>
      <c r="K17" s="98">
        <f>Defunciones!E19</f>
        <v>6</v>
      </c>
      <c r="L17" s="98">
        <f>Defunciones!F19</f>
        <v>7</v>
      </c>
      <c r="M17" s="98">
        <f>Defunciones!G19</f>
        <v>10</v>
      </c>
      <c r="N17" s="98">
        <f>Defunciones!H19</f>
        <v>10</v>
      </c>
      <c r="O17" s="98">
        <f>Defunciones!I19</f>
        <v>5</v>
      </c>
      <c r="P17" s="98">
        <f>Defunciones!J19</f>
        <v>8</v>
      </c>
      <c r="Q17" s="98">
        <f>Defunciones!K19</f>
        <v>7</v>
      </c>
      <c r="R17" s="98">
        <f>Defunciones!L19</f>
        <v>6</v>
      </c>
      <c r="S17" s="98">
        <f>Defunciones!M19</f>
        <v>9</v>
      </c>
      <c r="T17" s="98">
        <f>Defunciones!N19</f>
        <v>7</v>
      </c>
      <c r="U17" s="98">
        <f>Defunciones!O19</f>
        <v>5</v>
      </c>
      <c r="V17" s="98">
        <f>Defunciones!P19</f>
        <v>4</v>
      </c>
      <c r="W17" s="98">
        <f>Defunciones!Q19</f>
        <v>6</v>
      </c>
      <c r="X17" s="121">
        <f>Defunciones!R19</f>
        <v>4</v>
      </c>
      <c r="Y17" s="121">
        <f>Defunciones!S19</f>
        <v>2</v>
      </c>
    </row>
    <row r="18" spans="2:25" ht="31.5" x14ac:dyDescent="0.35">
      <c r="B18" s="117" t="s">
        <v>308</v>
      </c>
      <c r="C18" s="97">
        <v>1</v>
      </c>
      <c r="D18" s="118">
        <f>1/12+(1/2)*(1/12)</f>
        <v>0.125</v>
      </c>
      <c r="E18" s="97" t="s">
        <v>309</v>
      </c>
      <c r="G18" s="119" t="s">
        <v>308</v>
      </c>
      <c r="H18" s="120">
        <v>1</v>
      </c>
      <c r="I18" s="98">
        <f>Defunciones!C20</f>
        <v>10</v>
      </c>
      <c r="J18" s="98">
        <f>Defunciones!D20</f>
        <v>18</v>
      </c>
      <c r="K18" s="98">
        <f>Defunciones!E20</f>
        <v>12</v>
      </c>
      <c r="L18" s="98">
        <f>Defunciones!F20</f>
        <v>25</v>
      </c>
      <c r="M18" s="98">
        <f>Defunciones!G20</f>
        <v>15</v>
      </c>
      <c r="N18" s="98">
        <f>Defunciones!H20</f>
        <v>17</v>
      </c>
      <c r="O18" s="98">
        <f>Defunciones!I20</f>
        <v>14</v>
      </c>
      <c r="P18" s="98">
        <f>Defunciones!J20</f>
        <v>17</v>
      </c>
      <c r="Q18" s="98">
        <f>Defunciones!K20</f>
        <v>20</v>
      </c>
      <c r="R18" s="98">
        <f>Defunciones!L20</f>
        <v>22</v>
      </c>
      <c r="S18" s="98">
        <f>Defunciones!M20</f>
        <v>19</v>
      </c>
      <c r="T18" s="98">
        <f>Defunciones!N20</f>
        <v>15</v>
      </c>
      <c r="U18" s="98">
        <f>Defunciones!O20</f>
        <v>14</v>
      </c>
      <c r="V18" s="98">
        <f>Defunciones!P20</f>
        <v>12</v>
      </c>
      <c r="W18" s="98">
        <f>Defunciones!Q20</f>
        <v>12</v>
      </c>
      <c r="X18" s="121">
        <f>Defunciones!R20</f>
        <v>10</v>
      </c>
      <c r="Y18" s="121" t="str">
        <f>Defunciones!S20</f>
        <v/>
      </c>
    </row>
    <row r="19" spans="2:25" ht="18" x14ac:dyDescent="0.35">
      <c r="B19" s="113"/>
      <c r="C19" s="97">
        <v>2</v>
      </c>
      <c r="D19" s="118">
        <f t="shared" ref="D19:D28" si="3">D18+(1/12)</f>
        <v>0.20833333333333331</v>
      </c>
      <c r="E19" s="97" t="s">
        <v>310</v>
      </c>
      <c r="G19" s="122"/>
      <c r="H19" s="120">
        <v>2</v>
      </c>
      <c r="I19" s="98">
        <f>Defunciones!C21</f>
        <v>7</v>
      </c>
      <c r="J19" s="98">
        <f>Defunciones!D21</f>
        <v>8</v>
      </c>
      <c r="K19" s="98">
        <f>Defunciones!E21</f>
        <v>5</v>
      </c>
      <c r="L19" s="98">
        <f>Defunciones!F21</f>
        <v>12</v>
      </c>
      <c r="M19" s="98">
        <f>Defunciones!G21</f>
        <v>9</v>
      </c>
      <c r="N19" s="98">
        <f>Defunciones!H21</f>
        <v>11</v>
      </c>
      <c r="O19" s="98">
        <f>Defunciones!I21</f>
        <v>4</v>
      </c>
      <c r="P19" s="98">
        <f>Defunciones!J21</f>
        <v>9</v>
      </c>
      <c r="Q19" s="98">
        <f>Defunciones!K21</f>
        <v>12</v>
      </c>
      <c r="R19" s="98">
        <f>Defunciones!L21</f>
        <v>10</v>
      </c>
      <c r="S19" s="98">
        <f>Defunciones!M21</f>
        <v>15</v>
      </c>
      <c r="T19" s="98">
        <f>Defunciones!N21</f>
        <v>6</v>
      </c>
      <c r="U19" s="98">
        <f>Defunciones!O21</f>
        <v>10</v>
      </c>
      <c r="V19" s="98">
        <f>Defunciones!P21</f>
        <v>11</v>
      </c>
      <c r="W19" s="98">
        <f>Defunciones!Q21</f>
        <v>11</v>
      </c>
      <c r="X19" s="121">
        <f>Defunciones!R21</f>
        <v>6</v>
      </c>
      <c r="Y19" s="121">
        <f>Defunciones!S21</f>
        <v>2</v>
      </c>
    </row>
    <row r="20" spans="2:25" ht="18" x14ac:dyDescent="0.35">
      <c r="B20" s="113"/>
      <c r="C20" s="97">
        <v>3</v>
      </c>
      <c r="D20" s="118">
        <f t="shared" si="3"/>
        <v>0.29166666666666663</v>
      </c>
      <c r="E20" s="97" t="s">
        <v>311</v>
      </c>
      <c r="G20" s="122"/>
      <c r="H20" s="120">
        <v>3</v>
      </c>
      <c r="I20" s="98">
        <f>Defunciones!C22</f>
        <v>5</v>
      </c>
      <c r="J20" s="98">
        <f>Defunciones!D22</f>
        <v>6</v>
      </c>
      <c r="K20" s="98">
        <f>Defunciones!E22</f>
        <v>7</v>
      </c>
      <c r="L20" s="98" t="str">
        <f>Defunciones!F22</f>
        <v/>
      </c>
      <c r="M20" s="98">
        <f>Defunciones!G22</f>
        <v>6</v>
      </c>
      <c r="N20" s="98">
        <f>Defunciones!H22</f>
        <v>9</v>
      </c>
      <c r="O20" s="98">
        <f>Defunciones!I22</f>
        <v>7</v>
      </c>
      <c r="P20" s="98">
        <f>Defunciones!J22</f>
        <v>8</v>
      </c>
      <c r="Q20" s="98">
        <f>Defunciones!K22</f>
        <v>7</v>
      </c>
      <c r="R20" s="98">
        <f>Defunciones!L22</f>
        <v>4</v>
      </c>
      <c r="S20" s="98">
        <f>Defunciones!M22</f>
        <v>7</v>
      </c>
      <c r="T20" s="98">
        <f>Defunciones!N22</f>
        <v>9</v>
      </c>
      <c r="U20" s="98">
        <f>Defunciones!O22</f>
        <v>5</v>
      </c>
      <c r="V20" s="98">
        <f>Defunciones!P22</f>
        <v>6</v>
      </c>
      <c r="W20" s="98">
        <f>Defunciones!Q22</f>
        <v>6</v>
      </c>
      <c r="X20" s="121">
        <f>Defunciones!R22</f>
        <v>5</v>
      </c>
      <c r="Y20" s="121" t="str">
        <f>Defunciones!S22</f>
        <v/>
      </c>
    </row>
    <row r="21" spans="2:25" ht="18" x14ac:dyDescent="0.35">
      <c r="B21" s="113"/>
      <c r="C21" s="97">
        <v>4</v>
      </c>
      <c r="D21" s="118">
        <f t="shared" si="3"/>
        <v>0.37499999999999994</v>
      </c>
      <c r="E21" s="97" t="s">
        <v>312</v>
      </c>
      <c r="G21" s="122"/>
      <c r="H21" s="120">
        <v>4</v>
      </c>
      <c r="I21" s="98">
        <f>Defunciones!C23</f>
        <v>12</v>
      </c>
      <c r="J21" s="98">
        <f>Defunciones!D23</f>
        <v>2</v>
      </c>
      <c r="K21" s="98">
        <f>Defunciones!E23</f>
        <v>6</v>
      </c>
      <c r="L21" s="98">
        <f>Defunciones!F23</f>
        <v>7</v>
      </c>
      <c r="M21" s="98">
        <f>Defunciones!G23</f>
        <v>7</v>
      </c>
      <c r="N21" s="98">
        <f>Defunciones!H23</f>
        <v>7</v>
      </c>
      <c r="O21" s="98">
        <f>Defunciones!I23</f>
        <v>6</v>
      </c>
      <c r="P21" s="98">
        <f>Defunciones!J23</f>
        <v>3</v>
      </c>
      <c r="Q21" s="98">
        <f>Defunciones!K23</f>
        <v>7</v>
      </c>
      <c r="R21" s="98">
        <f>Defunciones!L23</f>
        <v>2</v>
      </c>
      <c r="S21" s="98">
        <f>Defunciones!M23</f>
        <v>6</v>
      </c>
      <c r="T21" s="98">
        <f>Defunciones!N23</f>
        <v>7</v>
      </c>
      <c r="U21" s="98">
        <f>Defunciones!O23</f>
        <v>7</v>
      </c>
      <c r="V21" s="98">
        <f>Defunciones!P23</f>
        <v>4</v>
      </c>
      <c r="W21" s="98">
        <f>Defunciones!Q23</f>
        <v>1</v>
      </c>
      <c r="X21" s="121">
        <f>Defunciones!R23</f>
        <v>8</v>
      </c>
      <c r="Y21" s="121">
        <f>Defunciones!S23</f>
        <v>2</v>
      </c>
    </row>
    <row r="22" spans="2:25" ht="18" x14ac:dyDescent="0.35">
      <c r="B22" s="113"/>
      <c r="C22" s="97">
        <v>5</v>
      </c>
      <c r="D22" s="118">
        <f t="shared" si="3"/>
        <v>0.45833333333333326</v>
      </c>
      <c r="E22" s="97" t="s">
        <v>313</v>
      </c>
      <c r="G22" s="122"/>
      <c r="H22" s="120">
        <v>5</v>
      </c>
      <c r="I22" s="98">
        <f>Defunciones!C24</f>
        <v>8</v>
      </c>
      <c r="J22" s="98">
        <f>Defunciones!D24</f>
        <v>3</v>
      </c>
      <c r="K22" s="98">
        <f>Defunciones!E24</f>
        <v>3</v>
      </c>
      <c r="L22" s="98">
        <f>Defunciones!F24</f>
        <v>3</v>
      </c>
      <c r="M22" s="98">
        <f>Defunciones!G24</f>
        <v>1</v>
      </c>
      <c r="N22" s="98">
        <f>Defunciones!H24</f>
        <v>6</v>
      </c>
      <c r="O22" s="98">
        <f>Defunciones!I24</f>
        <v>3</v>
      </c>
      <c r="P22" s="98">
        <f>Defunciones!J24</f>
        <v>3</v>
      </c>
      <c r="Q22" s="98">
        <f>Defunciones!K24</f>
        <v>6</v>
      </c>
      <c r="R22" s="98">
        <f>Defunciones!L24</f>
        <v>3</v>
      </c>
      <c r="S22" s="98">
        <f>Defunciones!M24</f>
        <v>6</v>
      </c>
      <c r="T22" s="98">
        <f>Defunciones!N24</f>
        <v>4</v>
      </c>
      <c r="U22" s="98">
        <f>Defunciones!O24</f>
        <v>6</v>
      </c>
      <c r="V22" s="98">
        <f>Defunciones!P24</f>
        <v>5</v>
      </c>
      <c r="W22" s="98">
        <f>Defunciones!Q24</f>
        <v>6</v>
      </c>
      <c r="X22" s="121">
        <f>Defunciones!R24</f>
        <v>3</v>
      </c>
      <c r="Y22" s="121">
        <f>Defunciones!S24</f>
        <v>1</v>
      </c>
    </row>
    <row r="23" spans="2:25" ht="18" x14ac:dyDescent="0.35">
      <c r="B23" s="113"/>
      <c r="C23" s="97">
        <v>6</v>
      </c>
      <c r="D23" s="118">
        <f t="shared" si="3"/>
        <v>0.54166666666666663</v>
      </c>
      <c r="E23" s="97" t="s">
        <v>314</v>
      </c>
      <c r="G23" s="122"/>
      <c r="H23" s="120">
        <v>6</v>
      </c>
      <c r="I23" s="98">
        <f>Defunciones!C25</f>
        <v>5</v>
      </c>
      <c r="J23" s="98">
        <f>Defunciones!D25</f>
        <v>2</v>
      </c>
      <c r="K23" s="98">
        <f>Defunciones!E25</f>
        <v>9</v>
      </c>
      <c r="L23" s="98">
        <f>Defunciones!F25</f>
        <v>7</v>
      </c>
      <c r="M23" s="98">
        <f>Defunciones!G25</f>
        <v>3</v>
      </c>
      <c r="N23" s="98">
        <f>Defunciones!H25</f>
        <v>3</v>
      </c>
      <c r="O23" s="98">
        <f>Defunciones!I25</f>
        <v>1</v>
      </c>
      <c r="P23" s="98">
        <f>Defunciones!J25</f>
        <v>6</v>
      </c>
      <c r="Q23" s="98">
        <f>Defunciones!K25</f>
        <v>4</v>
      </c>
      <c r="R23" s="98">
        <f>Defunciones!L25</f>
        <v>1</v>
      </c>
      <c r="S23" s="98">
        <f>Defunciones!M25</f>
        <v>2</v>
      </c>
      <c r="T23" s="98">
        <f>Defunciones!N25</f>
        <v>6</v>
      </c>
      <c r="U23" s="98">
        <f>Defunciones!O25</f>
        <v>3</v>
      </c>
      <c r="V23" s="98">
        <f>Defunciones!P25</f>
        <v>1</v>
      </c>
      <c r="W23" s="98">
        <f>Defunciones!Q25</f>
        <v>2</v>
      </c>
      <c r="X23" s="121" t="str">
        <f>Defunciones!R25</f>
        <v/>
      </c>
      <c r="Y23" s="121" t="str">
        <f>Defunciones!S25</f>
        <v/>
      </c>
    </row>
    <row r="24" spans="2:25" ht="18" x14ac:dyDescent="0.35">
      <c r="B24" s="113"/>
      <c r="C24" s="97">
        <v>7</v>
      </c>
      <c r="D24" s="118">
        <f t="shared" si="3"/>
        <v>0.625</v>
      </c>
      <c r="E24" s="97" t="s">
        <v>315</v>
      </c>
      <c r="G24" s="122"/>
      <c r="H24" s="120">
        <v>7</v>
      </c>
      <c r="I24" s="98">
        <f>Defunciones!C26</f>
        <v>3</v>
      </c>
      <c r="J24" s="98">
        <f>Defunciones!D26</f>
        <v>4</v>
      </c>
      <c r="K24" s="98">
        <f>Defunciones!E26</f>
        <v>3</v>
      </c>
      <c r="L24" s="98">
        <f>Defunciones!F26</f>
        <v>1</v>
      </c>
      <c r="M24" s="98">
        <f>Defunciones!G26</f>
        <v>9</v>
      </c>
      <c r="N24" s="98">
        <f>Defunciones!H26</f>
        <v>2</v>
      </c>
      <c r="O24" s="98">
        <f>Defunciones!I26</f>
        <v>2</v>
      </c>
      <c r="P24" s="98">
        <f>Defunciones!J26</f>
        <v>1</v>
      </c>
      <c r="Q24" s="98">
        <f>Defunciones!K26</f>
        <v>2</v>
      </c>
      <c r="R24" s="98">
        <f>Defunciones!L26</f>
        <v>3</v>
      </c>
      <c r="S24" s="98">
        <f>Defunciones!M26</f>
        <v>3</v>
      </c>
      <c r="T24" s="98">
        <f>Defunciones!N26</f>
        <v>5</v>
      </c>
      <c r="U24" s="98">
        <f>Defunciones!O26</f>
        <v>3</v>
      </c>
      <c r="V24" s="98">
        <f>Defunciones!P26</f>
        <v>2</v>
      </c>
      <c r="W24" s="98">
        <f>Defunciones!Q26</f>
        <v>1</v>
      </c>
      <c r="X24" s="121">
        <f>Defunciones!R26</f>
        <v>1</v>
      </c>
      <c r="Y24" s="121">
        <f>Defunciones!S26</f>
        <v>3</v>
      </c>
    </row>
    <row r="25" spans="2:25" ht="18" x14ac:dyDescent="0.35">
      <c r="B25" s="113"/>
      <c r="C25" s="97">
        <v>8</v>
      </c>
      <c r="D25" s="118">
        <f t="shared" si="3"/>
        <v>0.70833333333333337</v>
      </c>
      <c r="E25" s="97" t="s">
        <v>316</v>
      </c>
      <c r="G25" s="122"/>
      <c r="H25" s="120">
        <v>8</v>
      </c>
      <c r="I25" s="98">
        <f>Defunciones!C27</f>
        <v>4</v>
      </c>
      <c r="J25" s="98">
        <f>Defunciones!D27</f>
        <v>3</v>
      </c>
      <c r="K25" s="98">
        <f>Defunciones!E27</f>
        <v>3</v>
      </c>
      <c r="L25" s="98">
        <f>Defunciones!F27</f>
        <v>3</v>
      </c>
      <c r="M25" s="98">
        <f>Defunciones!G27</f>
        <v>1</v>
      </c>
      <c r="N25" s="98">
        <f>Defunciones!H27</f>
        <v>2</v>
      </c>
      <c r="O25" s="98">
        <f>Defunciones!I27</f>
        <v>5</v>
      </c>
      <c r="P25" s="98" t="str">
        <f>Defunciones!J27</f>
        <v/>
      </c>
      <c r="Q25" s="98">
        <f>Defunciones!K27</f>
        <v>3</v>
      </c>
      <c r="R25" s="98">
        <f>Defunciones!L27</f>
        <v>4</v>
      </c>
      <c r="S25" s="98">
        <f>Defunciones!M27</f>
        <v>1</v>
      </c>
      <c r="T25" s="98" t="str">
        <f>Defunciones!N27</f>
        <v/>
      </c>
      <c r="U25" s="98" t="str">
        <f>Defunciones!O27</f>
        <v/>
      </c>
      <c r="V25" s="98">
        <f>Defunciones!P27</f>
        <v>5</v>
      </c>
      <c r="W25" s="98">
        <f>Defunciones!Q27</f>
        <v>2</v>
      </c>
      <c r="X25" s="121">
        <f>Defunciones!R27</f>
        <v>1</v>
      </c>
      <c r="Y25" s="121" t="str">
        <f>Defunciones!S27</f>
        <v/>
      </c>
    </row>
    <row r="26" spans="2:25" ht="18" x14ac:dyDescent="0.35">
      <c r="B26" s="113"/>
      <c r="C26" s="97">
        <v>9</v>
      </c>
      <c r="D26" s="118">
        <f t="shared" si="3"/>
        <v>0.79166666666666674</v>
      </c>
      <c r="E26" s="97" t="s">
        <v>317</v>
      </c>
      <c r="G26" s="122"/>
      <c r="H26" s="120">
        <v>9</v>
      </c>
      <c r="I26" s="98" t="str">
        <f>Defunciones!C28</f>
        <v/>
      </c>
      <c r="J26" s="98">
        <f>Defunciones!D28</f>
        <v>1</v>
      </c>
      <c r="K26" s="98">
        <f>Defunciones!E28</f>
        <v>2</v>
      </c>
      <c r="L26" s="98">
        <f>Defunciones!F28</f>
        <v>3</v>
      </c>
      <c r="M26" s="98" t="str">
        <f>Defunciones!G28</f>
        <v/>
      </c>
      <c r="N26" s="98" t="str">
        <f>Defunciones!H28</f>
        <v/>
      </c>
      <c r="O26" s="98">
        <f>Defunciones!I28</f>
        <v>2</v>
      </c>
      <c r="P26" s="98">
        <f>Defunciones!J28</f>
        <v>2</v>
      </c>
      <c r="Q26" s="98">
        <f>Defunciones!K28</f>
        <v>2</v>
      </c>
      <c r="R26" s="98">
        <f>Defunciones!L28</f>
        <v>1</v>
      </c>
      <c r="S26" s="98">
        <f>Defunciones!M28</f>
        <v>1</v>
      </c>
      <c r="T26" s="98">
        <f>Defunciones!N28</f>
        <v>3</v>
      </c>
      <c r="U26" s="98" t="str">
        <f>Defunciones!O28</f>
        <v/>
      </c>
      <c r="V26" s="98">
        <f>Defunciones!P28</f>
        <v>2</v>
      </c>
      <c r="W26" s="98">
        <f>Defunciones!Q28</f>
        <v>4</v>
      </c>
      <c r="X26" s="121">
        <f>Defunciones!R28</f>
        <v>1</v>
      </c>
      <c r="Y26" s="121" t="str">
        <f>Defunciones!S28</f>
        <v/>
      </c>
    </row>
    <row r="27" spans="2:25" ht="18" x14ac:dyDescent="0.35">
      <c r="B27" s="113"/>
      <c r="C27" s="97">
        <v>10</v>
      </c>
      <c r="D27" s="118">
        <f t="shared" si="3"/>
        <v>0.87500000000000011</v>
      </c>
      <c r="E27" s="97" t="s">
        <v>318</v>
      </c>
      <c r="G27" s="122"/>
      <c r="H27" s="120">
        <v>10</v>
      </c>
      <c r="I27" s="98">
        <f>Defunciones!C29</f>
        <v>2</v>
      </c>
      <c r="J27" s="98">
        <f>Defunciones!D29</f>
        <v>2</v>
      </c>
      <c r="K27" s="98">
        <f>Defunciones!E29</f>
        <v>2</v>
      </c>
      <c r="L27" s="98" t="str">
        <f>Defunciones!F29</f>
        <v/>
      </c>
      <c r="M27" s="98">
        <f>Defunciones!G29</f>
        <v>1</v>
      </c>
      <c r="N27" s="98">
        <f>Defunciones!H29</f>
        <v>3</v>
      </c>
      <c r="O27" s="98">
        <f>Defunciones!I29</f>
        <v>1</v>
      </c>
      <c r="P27" s="98">
        <f>Defunciones!J29</f>
        <v>5</v>
      </c>
      <c r="Q27" s="98" t="str">
        <f>Defunciones!K29</f>
        <v/>
      </c>
      <c r="R27" s="98" t="str">
        <f>Defunciones!L29</f>
        <v/>
      </c>
      <c r="S27" s="98" t="str">
        <f>Defunciones!M29</f>
        <v/>
      </c>
      <c r="T27" s="98">
        <f>Defunciones!N29</f>
        <v>2</v>
      </c>
      <c r="U27" s="98" t="str">
        <f>Defunciones!O29</f>
        <v/>
      </c>
      <c r="V27" s="98">
        <f>Defunciones!P29</f>
        <v>1</v>
      </c>
      <c r="W27" s="98">
        <f>Defunciones!Q29</f>
        <v>1</v>
      </c>
      <c r="X27" s="121" t="str">
        <f>Defunciones!R29</f>
        <v/>
      </c>
      <c r="Y27" s="215" t="str">
        <f>Defunciones!S29</f>
        <v/>
      </c>
    </row>
    <row r="28" spans="2:25" ht="18.75" thickBot="1" x14ac:dyDescent="0.4">
      <c r="B28" s="113"/>
      <c r="C28" s="97">
        <v>11</v>
      </c>
      <c r="D28" s="118">
        <f t="shared" si="3"/>
        <v>0.95833333333333348</v>
      </c>
      <c r="E28" s="97" t="s">
        <v>319</v>
      </c>
      <c r="G28" s="123"/>
      <c r="H28" s="124">
        <v>11</v>
      </c>
      <c r="I28" s="125">
        <f>Defunciones!C30</f>
        <v>2</v>
      </c>
      <c r="J28" s="125">
        <f>Defunciones!D30</f>
        <v>1</v>
      </c>
      <c r="K28" s="125">
        <f>Defunciones!E30</f>
        <v>1</v>
      </c>
      <c r="L28" s="125">
        <f>Defunciones!F30</f>
        <v>1</v>
      </c>
      <c r="M28" s="125">
        <f>Defunciones!G30</f>
        <v>1</v>
      </c>
      <c r="N28" s="125">
        <f>Defunciones!H30</f>
        <v>1</v>
      </c>
      <c r="O28" s="125">
        <f>Defunciones!I30</f>
        <v>0</v>
      </c>
      <c r="P28" s="125">
        <f>Defunciones!J30</f>
        <v>3</v>
      </c>
      <c r="Q28" s="125">
        <f>Defunciones!K30</f>
        <v>1</v>
      </c>
      <c r="R28" s="125">
        <f>Defunciones!L30</f>
        <v>2</v>
      </c>
      <c r="S28" s="125">
        <f>Defunciones!M30</f>
        <v>0</v>
      </c>
      <c r="T28" s="125">
        <f>Defunciones!N30</f>
        <v>1</v>
      </c>
      <c r="U28" s="125">
        <f>Defunciones!O30</f>
        <v>0</v>
      </c>
      <c r="V28" s="125">
        <f>Defunciones!P30</f>
        <v>1</v>
      </c>
      <c r="W28" s="125">
        <f>Defunciones!Q30</f>
        <v>0</v>
      </c>
      <c r="X28" s="126">
        <f>Defunciones!R30</f>
        <v>1</v>
      </c>
      <c r="Y28" s="216">
        <f>Defunciones!S30</f>
        <v>2</v>
      </c>
    </row>
  </sheetData>
  <mergeCells count="5">
    <mergeCell ref="B1:D1"/>
    <mergeCell ref="G2:H2"/>
    <mergeCell ref="G5:H5"/>
    <mergeCell ref="G6:H6"/>
    <mergeCell ref="G4:Y4"/>
  </mergeCells>
  <phoneticPr fontId="9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9184-0FFD-4AE2-AA57-3D7E83D869C1}">
  <dimension ref="A1:AS46"/>
  <sheetViews>
    <sheetView topLeftCell="A8" zoomScale="80" zoomScaleNormal="80" workbookViewId="0">
      <selection activeCell="F35" sqref="A30:F38"/>
    </sheetView>
  </sheetViews>
  <sheetFormatPr baseColWidth="10" defaultColWidth="11.42578125" defaultRowHeight="15" x14ac:dyDescent="0.25"/>
  <cols>
    <col min="1" max="1" width="2.42578125" style="98" customWidth="1"/>
    <col min="2" max="2" width="13.5703125" style="98" customWidth="1"/>
    <col min="3" max="3" width="11.42578125" style="98"/>
    <col min="4" max="9" width="21.5703125" style="98" customWidth="1"/>
    <col min="10" max="51" width="13.85546875" style="98" customWidth="1"/>
    <col min="52" max="16384" width="11.42578125" style="98"/>
  </cols>
  <sheetData>
    <row r="1" spans="1:45" x14ac:dyDescent="0.25">
      <c r="D1" s="218"/>
      <c r="E1" s="218"/>
      <c r="F1" s="10"/>
    </row>
    <row r="2" spans="1:45" ht="15.75" thickBot="1" x14ac:dyDescent="0.3"/>
    <row r="3" spans="1:45" ht="15.75" thickBot="1" x14ac:dyDescent="0.3">
      <c r="B3" s="264" t="s">
        <v>320</v>
      </c>
      <c r="C3" s="265"/>
      <c r="D3" s="97"/>
    </row>
    <row r="4" spans="1:45" ht="18.75" x14ac:dyDescent="0.35">
      <c r="B4" s="127" t="s">
        <v>321</v>
      </c>
      <c r="C4" s="128">
        <v>0.41</v>
      </c>
      <c r="D4" s="129">
        <f>1-C4</f>
        <v>0.59000000000000008</v>
      </c>
    </row>
    <row r="5" spans="1:45" ht="18.75" x14ac:dyDescent="0.35">
      <c r="B5" s="127" t="s">
        <v>322</v>
      </c>
      <c r="C5" s="128">
        <v>0.43</v>
      </c>
      <c r="D5" s="130">
        <f>1-C5</f>
        <v>0.57000000000000006</v>
      </c>
    </row>
    <row r="6" spans="1:45" ht="18.75" x14ac:dyDescent="0.35">
      <c r="B6" s="127" t="s">
        <v>323</v>
      </c>
      <c r="C6" s="128">
        <v>0.45</v>
      </c>
      <c r="D6" s="130">
        <f>1-C6</f>
        <v>0.55000000000000004</v>
      </c>
    </row>
    <row r="7" spans="1:45" ht="19.5" thickBot="1" x14ac:dyDescent="0.4">
      <c r="B7" s="131" t="s">
        <v>324</v>
      </c>
      <c r="C7" s="132">
        <v>0.47</v>
      </c>
      <c r="D7" s="133">
        <f>1-C7</f>
        <v>0.53</v>
      </c>
    </row>
    <row r="8" spans="1:45" x14ac:dyDescent="0.25">
      <c r="B8" s="134"/>
      <c r="C8" s="128"/>
      <c r="D8" s="97"/>
    </row>
    <row r="9" spans="1:45" ht="15.75" thickBot="1" x14ac:dyDescent="0.3">
      <c r="A9" s="257" t="s">
        <v>320</v>
      </c>
      <c r="B9" s="257"/>
      <c r="C9" s="257"/>
      <c r="D9" s="128"/>
      <c r="E9" s="97"/>
    </row>
    <row r="10" spans="1:45" ht="15.75" thickBot="1" x14ac:dyDescent="0.3">
      <c r="B10" s="264" t="s">
        <v>325</v>
      </c>
      <c r="C10" s="266"/>
      <c r="D10" s="266"/>
      <c r="E10" s="266"/>
      <c r="F10" s="266"/>
      <c r="G10" s="266"/>
      <c r="H10" s="266"/>
      <c r="I10" s="265"/>
    </row>
    <row r="11" spans="1:45" x14ac:dyDescent="0.25">
      <c r="B11" s="242" t="s">
        <v>326</v>
      </c>
      <c r="C11" s="243"/>
      <c r="D11" s="135">
        <v>2005</v>
      </c>
      <c r="E11" s="135">
        <f>D11+1</f>
        <v>2006</v>
      </c>
      <c r="F11" s="135">
        <f t="shared" ref="F11:I11" si="0">E11+1</f>
        <v>2007</v>
      </c>
      <c r="G11" s="135">
        <f t="shared" si="0"/>
        <v>2008</v>
      </c>
      <c r="H11" s="135">
        <f t="shared" si="0"/>
        <v>2009</v>
      </c>
      <c r="I11" s="136">
        <f t="shared" si="0"/>
        <v>2010</v>
      </c>
    </row>
    <row r="12" spans="1:45" s="101" customFormat="1" ht="18.75" thickBot="1" x14ac:dyDescent="0.3">
      <c r="B12" s="267" t="s">
        <v>327</v>
      </c>
      <c r="C12" s="268"/>
      <c r="D12" s="137">
        <f>'Factor de separación'!I2</f>
        <v>0.15437911179780242</v>
      </c>
      <c r="E12" s="137">
        <f>'Factor de separación'!J2</f>
        <v>0.12112733267616166</v>
      </c>
      <c r="F12" s="137">
        <f>'Factor de separación'!K2</f>
        <v>0.14436265355937627</v>
      </c>
      <c r="G12" s="137">
        <f>'Factor de separación'!L2</f>
        <v>0.1428610854246862</v>
      </c>
      <c r="H12" s="137">
        <f>'Factor de separación'!M2</f>
        <v>0.13957570353776885</v>
      </c>
      <c r="I12" s="138">
        <f>'Factor de separación'!N2</f>
        <v>0.13737698176352137</v>
      </c>
    </row>
    <row r="13" spans="1:45" s="101" customFormat="1" x14ac:dyDescent="0.25">
      <c r="B13" s="139"/>
      <c r="C13" s="139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</row>
    <row r="14" spans="1:45" ht="15.75" thickBot="1" x14ac:dyDescent="0.3">
      <c r="A14" s="257" t="s">
        <v>328</v>
      </c>
      <c r="B14" s="257"/>
      <c r="C14" s="257"/>
      <c r="D14" s="128"/>
      <c r="E14" s="97"/>
    </row>
    <row r="15" spans="1:45" ht="15.75" thickBot="1" x14ac:dyDescent="0.3">
      <c r="A15" s="141"/>
      <c r="B15" s="258" t="s">
        <v>277</v>
      </c>
      <c r="C15" s="259"/>
      <c r="D15" s="259"/>
      <c r="E15" s="259"/>
      <c r="F15" s="259"/>
      <c r="G15" s="259"/>
      <c r="H15" s="259"/>
      <c r="I15" s="260"/>
    </row>
    <row r="16" spans="1:45" s="142" customFormat="1" x14ac:dyDescent="0.25">
      <c r="B16" s="242" t="s">
        <v>326</v>
      </c>
      <c r="C16" s="243"/>
      <c r="D16" s="143">
        <v>2005</v>
      </c>
      <c r="E16" s="143">
        <f>D16+1</f>
        <v>2006</v>
      </c>
      <c r="F16" s="143">
        <f t="shared" ref="F16:I16" si="1">E16+1</f>
        <v>2007</v>
      </c>
      <c r="G16" s="143">
        <f t="shared" si="1"/>
        <v>2008</v>
      </c>
      <c r="H16" s="143">
        <f t="shared" si="1"/>
        <v>2009</v>
      </c>
      <c r="I16" s="144">
        <f t="shared" si="1"/>
        <v>2010</v>
      </c>
    </row>
    <row r="17" spans="1:15" ht="15.75" thickBot="1" x14ac:dyDescent="0.3">
      <c r="B17" s="261" t="s">
        <v>329</v>
      </c>
      <c r="C17" s="262"/>
      <c r="D17" s="145">
        <f>Nacimientos!D44</f>
        <v>17111</v>
      </c>
      <c r="E17" s="145">
        <f>Nacimientos!F44</f>
        <v>16690.999999999996</v>
      </c>
      <c r="F17" s="145">
        <f>Nacimientos!H44</f>
        <v>17777</v>
      </c>
      <c r="G17" s="145">
        <f>Nacimientos!J44</f>
        <v>17461</v>
      </c>
      <c r="H17" s="145">
        <f>Nacimientos!L44</f>
        <v>17658</v>
      </c>
      <c r="I17" s="146">
        <f>Nacimientos!N44</f>
        <v>18044.000000000004</v>
      </c>
    </row>
    <row r="18" spans="1:15" x14ac:dyDescent="0.25">
      <c r="B18" s="147"/>
    </row>
    <row r="19" spans="1:15" ht="15.75" thickBot="1" x14ac:dyDescent="0.3">
      <c r="A19" s="257" t="s">
        <v>330</v>
      </c>
      <c r="B19" s="257"/>
      <c r="C19" s="257"/>
      <c r="D19" s="128"/>
      <c r="E19" s="97"/>
    </row>
    <row r="20" spans="1:15" ht="15.75" thickBot="1" x14ac:dyDescent="0.3">
      <c r="B20" s="148" t="s">
        <v>331</v>
      </c>
      <c r="C20" s="149"/>
      <c r="D20" s="149"/>
      <c r="E20" s="149"/>
      <c r="F20" s="149"/>
      <c r="G20" s="149"/>
      <c r="H20" s="149"/>
      <c r="I20" s="150"/>
    </row>
    <row r="21" spans="1:15" s="142" customFormat="1" ht="15.75" thickBot="1" x14ac:dyDescent="0.3">
      <c r="B21" s="151" t="s">
        <v>326</v>
      </c>
      <c r="C21" s="152"/>
      <c r="D21" s="153">
        <v>2005</v>
      </c>
      <c r="E21" s="152">
        <f>D21+1</f>
        <v>2006</v>
      </c>
      <c r="F21" s="152">
        <f t="shared" ref="F21:I21" si="2">E21+1</f>
        <v>2007</v>
      </c>
      <c r="G21" s="152">
        <f t="shared" si="2"/>
        <v>2008</v>
      </c>
      <c r="H21" s="152">
        <f t="shared" si="2"/>
        <v>2009</v>
      </c>
      <c r="I21" s="154">
        <f t="shared" si="2"/>
        <v>2010</v>
      </c>
    </row>
    <row r="22" spans="1:15" s="142" customFormat="1" x14ac:dyDescent="0.25">
      <c r="B22" s="155" t="s">
        <v>0</v>
      </c>
      <c r="C22" s="156"/>
      <c r="D22" s="157"/>
      <c r="E22" s="158"/>
      <c r="F22" s="156"/>
      <c r="G22" s="156"/>
      <c r="H22" s="156"/>
      <c r="I22" s="159"/>
    </row>
    <row r="23" spans="1:15" x14ac:dyDescent="0.25">
      <c r="B23" s="160" t="s">
        <v>332</v>
      </c>
      <c r="C23" s="147"/>
      <c r="D23" s="161">
        <f>'Factor de separación'!I7</f>
        <v>163</v>
      </c>
      <c r="E23" s="161">
        <f>'Factor de separación'!J7</f>
        <v>155</v>
      </c>
      <c r="F23" s="161">
        <f>'Factor de separación'!K7</f>
        <v>158</v>
      </c>
      <c r="G23" s="161">
        <f>'Factor de separación'!L7</f>
        <v>147</v>
      </c>
      <c r="H23" s="161">
        <f>'Factor de separación'!M7</f>
        <v>143</v>
      </c>
      <c r="I23" s="162">
        <f>'Factor de separación'!N7</f>
        <v>161</v>
      </c>
    </row>
    <row r="24" spans="1:15" x14ac:dyDescent="0.25">
      <c r="B24" s="160" t="s">
        <v>333</v>
      </c>
      <c r="C24" s="147"/>
      <c r="D24" s="161">
        <f>Defunciones!C31</f>
        <v>11</v>
      </c>
      <c r="E24" s="161">
        <f>Defunciones!D31</f>
        <v>10</v>
      </c>
      <c r="F24" s="161">
        <f>Defunciones!E31</f>
        <v>11</v>
      </c>
      <c r="G24" s="161">
        <f>Defunciones!F31</f>
        <v>19</v>
      </c>
      <c r="H24" s="161">
        <f>Defunciones!G31</f>
        <v>5</v>
      </c>
      <c r="I24" s="162">
        <f>Defunciones!H31</f>
        <v>11</v>
      </c>
    </row>
    <row r="25" spans="1:15" x14ac:dyDescent="0.25">
      <c r="B25" s="160" t="s">
        <v>334</v>
      </c>
      <c r="C25" s="147"/>
      <c r="D25" s="161">
        <f>Defunciones!C32</f>
        <v>13</v>
      </c>
      <c r="E25" s="161">
        <f>Defunciones!D32</f>
        <v>8</v>
      </c>
      <c r="F25" s="161">
        <f>Defunciones!E32</f>
        <v>12</v>
      </c>
      <c r="G25" s="161">
        <f>Defunciones!F32</f>
        <v>11</v>
      </c>
      <c r="H25" s="161">
        <f>Defunciones!G32</f>
        <v>6</v>
      </c>
      <c r="I25" s="162">
        <f>Defunciones!H32</f>
        <v>9</v>
      </c>
    </row>
    <row r="26" spans="1:15" x14ac:dyDescent="0.25">
      <c r="B26" s="160" t="s">
        <v>335</v>
      </c>
      <c r="C26" s="147"/>
      <c r="D26" s="161">
        <f>Defunciones!C33</f>
        <v>9</v>
      </c>
      <c r="E26" s="161">
        <f>Defunciones!D33</f>
        <v>7</v>
      </c>
      <c r="F26" s="161">
        <f>Defunciones!E33</f>
        <v>7</v>
      </c>
      <c r="G26" s="161">
        <f>Defunciones!F33</f>
        <v>9</v>
      </c>
      <c r="H26" s="161">
        <f>Defunciones!G33</f>
        <v>8</v>
      </c>
      <c r="I26" s="162">
        <f>Defunciones!H33</f>
        <v>8</v>
      </c>
    </row>
    <row r="27" spans="1:15" ht="15.75" thickBot="1" x14ac:dyDescent="0.3">
      <c r="B27" s="163" t="s">
        <v>336</v>
      </c>
      <c r="C27" s="164"/>
      <c r="D27" s="165">
        <f>Defunciones!C34</f>
        <v>5</v>
      </c>
      <c r="E27" s="165">
        <f>Defunciones!D34</f>
        <v>3</v>
      </c>
      <c r="F27" s="165">
        <f>Defunciones!E34</f>
        <v>2</v>
      </c>
      <c r="G27" s="165" t="str">
        <f>Defunciones!F34</f>
        <v/>
      </c>
      <c r="H27" s="165">
        <f>Defunciones!G34</f>
        <v>7</v>
      </c>
      <c r="I27" s="166">
        <f>Defunciones!H34</f>
        <v>8</v>
      </c>
    </row>
    <row r="29" spans="1:15" s="101" customFormat="1" x14ac:dyDescent="0.25">
      <c r="B29" s="167"/>
      <c r="C29" s="167"/>
    </row>
    <row r="30" spans="1:15" x14ac:dyDescent="0.25">
      <c r="A30" s="263" t="s">
        <v>337</v>
      </c>
      <c r="B30" s="263"/>
      <c r="C30" s="263"/>
      <c r="H30" s="101"/>
      <c r="I30" s="101"/>
      <c r="J30" s="101"/>
      <c r="K30" s="101"/>
      <c r="L30" s="101"/>
      <c r="M30" s="101"/>
      <c r="N30" s="101"/>
      <c r="O30" s="101"/>
    </row>
    <row r="31" spans="1:15" x14ac:dyDescent="0.25">
      <c r="H31" s="1"/>
      <c r="I31" s="1"/>
      <c r="J31" s="1"/>
      <c r="K31" s="1"/>
      <c r="L31" s="1"/>
      <c r="M31" s="1"/>
      <c r="N31" s="1"/>
      <c r="O31" s="101"/>
    </row>
    <row r="32" spans="1:15" x14ac:dyDescent="0.25">
      <c r="C32" s="168" t="s">
        <v>290</v>
      </c>
      <c r="D32" s="248">
        <v>2010</v>
      </c>
      <c r="E32" s="249"/>
      <c r="F32" s="250"/>
      <c r="H32" s="1"/>
      <c r="I32" s="1"/>
      <c r="J32" s="1"/>
      <c r="K32" s="1"/>
      <c r="L32" s="1"/>
      <c r="M32" s="1"/>
      <c r="N32" s="1"/>
      <c r="O32" s="101"/>
    </row>
    <row r="33" spans="2:15" ht="30" x14ac:dyDescent="0.25">
      <c r="C33" s="169" t="s">
        <v>338</v>
      </c>
      <c r="D33" s="170" t="s">
        <v>339</v>
      </c>
      <c r="E33" s="171" t="s">
        <v>340</v>
      </c>
      <c r="F33" s="172" t="s">
        <v>341</v>
      </c>
      <c r="H33" s="203"/>
      <c r="I33" s="101"/>
      <c r="J33" s="101"/>
      <c r="K33" s="101"/>
      <c r="L33" s="101"/>
      <c r="M33" s="101"/>
      <c r="N33" s="101"/>
      <c r="O33" s="101"/>
    </row>
    <row r="34" spans="2:15" x14ac:dyDescent="0.25">
      <c r="B34" s="173" t="s">
        <v>342</v>
      </c>
      <c r="C34" s="174">
        <v>0</v>
      </c>
      <c r="D34" s="175">
        <f>H17-(1-H12)*H23</f>
        <v>17534.959325605902</v>
      </c>
      <c r="E34" s="175">
        <f>I17-(1-I12)*I23</f>
        <v>17905.117694063931</v>
      </c>
      <c r="F34" s="202">
        <f>(D34+E34)/2</f>
        <v>17720.038509834914</v>
      </c>
      <c r="H34" s="101"/>
      <c r="I34" s="101"/>
      <c r="J34" s="101"/>
      <c r="K34" s="101"/>
      <c r="L34" s="101"/>
      <c r="M34" s="101"/>
      <c r="N34" s="101"/>
      <c r="O34" s="101"/>
    </row>
    <row r="35" spans="2:15" x14ac:dyDescent="0.25">
      <c r="B35" s="251" t="s">
        <v>343</v>
      </c>
      <c r="C35" s="174">
        <v>1</v>
      </c>
      <c r="D35" s="175">
        <f>G17-(1-G12)*G23-H12*H23-0.59*H24</f>
        <v>17312.091253951527</v>
      </c>
      <c r="E35" s="175">
        <f>H17-(1-H12)*H23-I12*I23-0.59*I24</f>
        <v>17506.351631541973</v>
      </c>
      <c r="F35" s="254">
        <f>SUM(D35:E38)/2</f>
        <v>68621.030756059001</v>
      </c>
    </row>
    <row r="36" spans="2:15" x14ac:dyDescent="0.25">
      <c r="B36" s="252"/>
      <c r="C36" s="174">
        <v>2</v>
      </c>
      <c r="D36" s="175">
        <f>F17-(1-F12)*F23-G12*G23-0.59*G24-0.41*H24-0.57*H25</f>
        <v>17604.128719704957</v>
      </c>
      <c r="E36" s="175">
        <f>G17-(1-G12)*G23-H12*H23-D4*H24-C4*I24-D5*I25</f>
        <v>17302.451253951527</v>
      </c>
      <c r="F36" s="255"/>
    </row>
    <row r="37" spans="2:15" x14ac:dyDescent="0.25">
      <c r="B37" s="252"/>
      <c r="C37" s="174">
        <v>3</v>
      </c>
      <c r="D37" s="175">
        <f>E17-(1-E12)*E23-F12*F23-0.59*F24-0.41*G24-0.57*G25-0.43*H25-0.55*H26</f>
        <v>16504.435437302414</v>
      </c>
      <c r="E37" s="175">
        <f>F17-(1-F12)*F23-G12*G23-0.59*G24-0.41*H24-0.57*H25-0.43*I25-0.55*I26</f>
        <v>17595.858719704956</v>
      </c>
      <c r="F37" s="255"/>
    </row>
    <row r="38" spans="2:15" x14ac:dyDescent="0.25">
      <c r="B38" s="253"/>
      <c r="C38" s="176">
        <v>4</v>
      </c>
      <c r="D38" s="177">
        <f>D17-(1-D12)*D23-E12*E23-0.59*E24-0.41*F24-0.57*F25-0.43*G25-0.55*G26-0.45*H26-0.53*H27</f>
        <v>16920.149058658237</v>
      </c>
      <c r="E38" s="177">
        <f>E17-(1-E12)*E23-F12*F23-0.59*F24-0.41*G24-0.57*G25-0.43*H25-0.55*H26-0.45*I26-0.53*I27</f>
        <v>16496.595437302414</v>
      </c>
      <c r="F38" s="256"/>
    </row>
    <row r="46" spans="2:15" x14ac:dyDescent="0.25">
      <c r="F46" s="175"/>
      <c r="I46" s="175"/>
      <c r="L46" s="175"/>
    </row>
  </sheetData>
  <mergeCells count="15">
    <mergeCell ref="B12:C12"/>
    <mergeCell ref="D1:E1"/>
    <mergeCell ref="B3:C3"/>
    <mergeCell ref="A9:C9"/>
    <mergeCell ref="B10:I10"/>
    <mergeCell ref="B11:C11"/>
    <mergeCell ref="D32:F32"/>
    <mergeCell ref="B35:B38"/>
    <mergeCell ref="F35:F38"/>
    <mergeCell ref="A14:C14"/>
    <mergeCell ref="B15:I15"/>
    <mergeCell ref="B16:C16"/>
    <mergeCell ref="B17:C17"/>
    <mergeCell ref="A19:C19"/>
    <mergeCell ref="A30:C30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6E64-5E63-4351-88DE-98B231A15B5F}">
  <dimension ref="A2:AS46"/>
  <sheetViews>
    <sheetView topLeftCell="A3" zoomScale="80" zoomScaleNormal="80" workbookViewId="0">
      <selection activeCell="F35" sqref="A30:F38"/>
    </sheetView>
  </sheetViews>
  <sheetFormatPr baseColWidth="10" defaultColWidth="11.42578125" defaultRowHeight="15" x14ac:dyDescent="0.25"/>
  <cols>
    <col min="1" max="1" width="2.42578125" style="98" customWidth="1"/>
    <col min="2" max="2" width="13.5703125" style="98" customWidth="1"/>
    <col min="3" max="3" width="11.42578125" style="98"/>
    <col min="4" max="9" width="21.5703125" style="98" customWidth="1"/>
    <col min="10" max="51" width="13.85546875" style="98" customWidth="1"/>
    <col min="52" max="16384" width="11.42578125" style="98"/>
  </cols>
  <sheetData>
    <row r="2" spans="1:45" ht="15.75" thickBot="1" x14ac:dyDescent="0.3"/>
    <row r="3" spans="1:45" ht="15.75" thickBot="1" x14ac:dyDescent="0.3">
      <c r="B3" s="264" t="s">
        <v>320</v>
      </c>
      <c r="C3" s="265"/>
      <c r="D3" s="97"/>
    </row>
    <row r="4" spans="1:45" ht="18.75" x14ac:dyDescent="0.35">
      <c r="B4" s="127" t="s">
        <v>321</v>
      </c>
      <c r="C4" s="128">
        <v>0.41</v>
      </c>
      <c r="D4" s="129">
        <f>1-C4</f>
        <v>0.59000000000000008</v>
      </c>
    </row>
    <row r="5" spans="1:45" ht="18.75" x14ac:dyDescent="0.35">
      <c r="B5" s="127" t="s">
        <v>322</v>
      </c>
      <c r="C5" s="128">
        <v>0.43</v>
      </c>
      <c r="D5" s="130">
        <f>1-C5</f>
        <v>0.57000000000000006</v>
      </c>
    </row>
    <row r="6" spans="1:45" ht="18.75" x14ac:dyDescent="0.35">
      <c r="B6" s="127" t="s">
        <v>323</v>
      </c>
      <c r="C6" s="128">
        <v>0.45</v>
      </c>
      <c r="D6" s="130">
        <f>1-C6</f>
        <v>0.55000000000000004</v>
      </c>
    </row>
    <row r="7" spans="1:45" ht="19.5" thickBot="1" x14ac:dyDescent="0.4">
      <c r="B7" s="131" t="s">
        <v>324</v>
      </c>
      <c r="C7" s="132">
        <v>0.47</v>
      </c>
      <c r="D7" s="133">
        <f>1-C7</f>
        <v>0.53</v>
      </c>
    </row>
    <row r="8" spans="1:45" x14ac:dyDescent="0.25">
      <c r="B8" s="134"/>
      <c r="C8" s="128"/>
      <c r="D8" s="97"/>
    </row>
    <row r="9" spans="1:45" ht="15.75" thickBot="1" x14ac:dyDescent="0.3">
      <c r="A9" s="257" t="s">
        <v>320</v>
      </c>
      <c r="B9" s="257"/>
      <c r="C9" s="257"/>
      <c r="D9" s="128"/>
      <c r="E9" s="97"/>
    </row>
    <row r="10" spans="1:45" ht="15.75" thickBot="1" x14ac:dyDescent="0.3">
      <c r="B10" s="264" t="s">
        <v>325</v>
      </c>
      <c r="C10" s="266"/>
      <c r="D10" s="266"/>
      <c r="E10" s="266"/>
      <c r="F10" s="266"/>
      <c r="G10" s="266"/>
      <c r="H10" s="266"/>
      <c r="I10" s="265"/>
    </row>
    <row r="11" spans="1:45" x14ac:dyDescent="0.25">
      <c r="B11" s="242" t="s">
        <v>326</v>
      </c>
      <c r="C11" s="243"/>
      <c r="D11" s="135">
        <v>2010</v>
      </c>
      <c r="E11" s="135">
        <f>D11+1</f>
        <v>2011</v>
      </c>
      <c r="F11" s="135">
        <f t="shared" ref="F11:I11" si="0">E11+1</f>
        <v>2012</v>
      </c>
      <c r="G11" s="135">
        <f t="shared" si="0"/>
        <v>2013</v>
      </c>
      <c r="H11" s="135">
        <f t="shared" si="0"/>
        <v>2014</v>
      </c>
      <c r="I11" s="136">
        <f t="shared" si="0"/>
        <v>2015</v>
      </c>
    </row>
    <row r="12" spans="1:45" s="101" customFormat="1" ht="18.75" thickBot="1" x14ac:dyDescent="0.3">
      <c r="B12" s="267" t="s">
        <v>327</v>
      </c>
      <c r="C12" s="268"/>
      <c r="D12" s="137">
        <f>'Factor de separación'!N2</f>
        <v>0.13737698176352137</v>
      </c>
      <c r="E12" s="137">
        <f>'Factor de separación'!O2</f>
        <v>0.13532397836747934</v>
      </c>
      <c r="F12" s="137">
        <f>'Factor de separación'!P2</f>
        <v>0.16081413671310932</v>
      </c>
      <c r="G12" s="137">
        <f>'Factor de separación'!Q2</f>
        <v>0.15323491050572186</v>
      </c>
      <c r="H12" s="137">
        <f>'Factor de separación'!R2</f>
        <v>0.12550225836932377</v>
      </c>
      <c r="I12" s="138">
        <f>'Factor de separación'!S2</f>
        <v>0.11257302922415997</v>
      </c>
    </row>
    <row r="13" spans="1:45" s="101" customFormat="1" x14ac:dyDescent="0.25">
      <c r="B13" s="139"/>
      <c r="C13" s="139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</row>
    <row r="14" spans="1:45" ht="15.75" thickBot="1" x14ac:dyDescent="0.3">
      <c r="A14" s="257" t="s">
        <v>277</v>
      </c>
      <c r="B14" s="257"/>
      <c r="C14" s="257"/>
      <c r="D14" s="128"/>
      <c r="E14" s="97"/>
    </row>
    <row r="15" spans="1:45" ht="15.75" thickBot="1" x14ac:dyDescent="0.3">
      <c r="A15" s="141"/>
      <c r="B15" s="258" t="s">
        <v>277</v>
      </c>
      <c r="C15" s="259"/>
      <c r="D15" s="259"/>
      <c r="E15" s="259"/>
      <c r="F15" s="259"/>
      <c r="G15" s="259"/>
      <c r="H15" s="259"/>
      <c r="I15" s="260"/>
    </row>
    <row r="16" spans="1:45" s="142" customFormat="1" x14ac:dyDescent="0.25">
      <c r="B16" s="242" t="s">
        <v>326</v>
      </c>
      <c r="C16" s="243"/>
      <c r="D16" s="143">
        <v>2010</v>
      </c>
      <c r="E16" s="143">
        <f>D16+1</f>
        <v>2011</v>
      </c>
      <c r="F16" s="143">
        <f t="shared" ref="F16:I16" si="1">E16+1</f>
        <v>2012</v>
      </c>
      <c r="G16" s="143">
        <f t="shared" si="1"/>
        <v>2013</v>
      </c>
      <c r="H16" s="143">
        <f t="shared" si="1"/>
        <v>2014</v>
      </c>
      <c r="I16" s="144">
        <f t="shared" si="1"/>
        <v>2015</v>
      </c>
    </row>
    <row r="17" spans="1:13" ht="15.75" thickBot="1" x14ac:dyDescent="0.3">
      <c r="B17" s="261" t="s">
        <v>329</v>
      </c>
      <c r="C17" s="262"/>
      <c r="D17" s="145">
        <f>Nacimientos!N44</f>
        <v>18044.000000000004</v>
      </c>
      <c r="E17" s="145">
        <f>Nacimientos!P44</f>
        <v>18527</v>
      </c>
      <c r="F17" s="145">
        <f>Nacimientos!R44</f>
        <v>17698.000000000004</v>
      </c>
      <c r="G17" s="145">
        <f>Nacimientos!T44</f>
        <v>17635</v>
      </c>
      <c r="H17" s="145">
        <f>Nacimientos!V44</f>
        <v>16981</v>
      </c>
      <c r="I17" s="146">
        <f>Nacimientos!X44</f>
        <v>16576</v>
      </c>
    </row>
    <row r="18" spans="1:13" x14ac:dyDescent="0.25">
      <c r="B18" s="147"/>
    </row>
    <row r="19" spans="1:13" ht="15.75" thickBot="1" x14ac:dyDescent="0.3">
      <c r="A19" s="257" t="s">
        <v>331</v>
      </c>
      <c r="B19" s="257"/>
      <c r="C19" s="257"/>
      <c r="D19" s="128"/>
      <c r="E19" s="97"/>
    </row>
    <row r="20" spans="1:13" ht="15.75" thickBot="1" x14ac:dyDescent="0.3">
      <c r="B20" s="148" t="s">
        <v>331</v>
      </c>
      <c r="C20" s="149"/>
      <c r="D20" s="149"/>
      <c r="E20" s="149"/>
      <c r="F20" s="149"/>
      <c r="G20" s="149"/>
      <c r="H20" s="149"/>
      <c r="I20" s="150"/>
    </row>
    <row r="21" spans="1:13" s="142" customFormat="1" ht="15.75" thickBot="1" x14ac:dyDescent="0.3">
      <c r="B21" s="151" t="s">
        <v>326</v>
      </c>
      <c r="C21" s="152"/>
      <c r="D21" s="153">
        <v>2010</v>
      </c>
      <c r="E21" s="152">
        <f>D21+1</f>
        <v>2011</v>
      </c>
      <c r="F21" s="152">
        <f t="shared" ref="F21:I21" si="2">E21+1</f>
        <v>2012</v>
      </c>
      <c r="G21" s="152">
        <f t="shared" si="2"/>
        <v>2013</v>
      </c>
      <c r="H21" s="152">
        <f t="shared" si="2"/>
        <v>2014</v>
      </c>
      <c r="I21" s="154">
        <f t="shared" si="2"/>
        <v>2015</v>
      </c>
    </row>
    <row r="22" spans="1:13" s="142" customFormat="1" x14ac:dyDescent="0.25">
      <c r="B22" s="155" t="s">
        <v>0</v>
      </c>
      <c r="C22" s="156"/>
      <c r="D22" s="157"/>
      <c r="E22" s="158"/>
      <c r="F22" s="156"/>
      <c r="G22" s="156"/>
      <c r="H22" s="156"/>
      <c r="I22" s="159"/>
    </row>
    <row r="23" spans="1:13" x14ac:dyDescent="0.25">
      <c r="B23" s="160" t="s">
        <v>332</v>
      </c>
      <c r="C23" s="147"/>
      <c r="D23" s="161">
        <f>'Factor de separación'!N7</f>
        <v>161</v>
      </c>
      <c r="E23" s="161">
        <f>'Factor de separación'!O7</f>
        <v>131</v>
      </c>
      <c r="F23" s="161">
        <f>'Factor de separación'!P7</f>
        <v>144</v>
      </c>
      <c r="G23" s="161">
        <f>'Factor de separación'!Q7</f>
        <v>143</v>
      </c>
      <c r="H23" s="161">
        <f>'Factor de separación'!R7</f>
        <v>142</v>
      </c>
      <c r="I23" s="162">
        <f>'Factor de separación'!S7</f>
        <v>169</v>
      </c>
    </row>
    <row r="24" spans="1:13" x14ac:dyDescent="0.25">
      <c r="B24" s="160" t="s">
        <v>333</v>
      </c>
      <c r="C24" s="147"/>
      <c r="D24" s="161">
        <f>Defunciones!H31</f>
        <v>11</v>
      </c>
      <c r="E24" s="161">
        <f>Defunciones!I31</f>
        <v>20</v>
      </c>
      <c r="F24" s="161">
        <f>Defunciones!J31</f>
        <v>12</v>
      </c>
      <c r="G24" s="161">
        <f>Defunciones!K31</f>
        <v>23</v>
      </c>
      <c r="H24" s="161">
        <f>Defunciones!L31</f>
        <v>9</v>
      </c>
      <c r="I24" s="162">
        <f>Defunciones!M31</f>
        <v>9</v>
      </c>
    </row>
    <row r="25" spans="1:13" x14ac:dyDescent="0.25">
      <c r="B25" s="160" t="s">
        <v>334</v>
      </c>
      <c r="C25" s="147"/>
      <c r="D25" s="161">
        <f>Defunciones!H32</f>
        <v>9</v>
      </c>
      <c r="E25" s="161">
        <f>Defunciones!I32</f>
        <v>12</v>
      </c>
      <c r="F25" s="161">
        <f>Defunciones!J32</f>
        <v>7</v>
      </c>
      <c r="G25" s="161">
        <f>Defunciones!K32</f>
        <v>4</v>
      </c>
      <c r="H25" s="161">
        <f>Defunciones!L32</f>
        <v>7</v>
      </c>
      <c r="I25" s="162">
        <f>Defunciones!M32</f>
        <v>4</v>
      </c>
    </row>
    <row r="26" spans="1:13" x14ac:dyDescent="0.25">
      <c r="B26" s="160" t="s">
        <v>335</v>
      </c>
      <c r="C26" s="147"/>
      <c r="D26" s="161">
        <f>Defunciones!H33</f>
        <v>8</v>
      </c>
      <c r="E26" s="161">
        <f>Defunciones!I33</f>
        <v>4</v>
      </c>
      <c r="F26" s="161">
        <f>Defunciones!J33</f>
        <v>9</v>
      </c>
      <c r="G26" s="161">
        <f>Defunciones!K33</f>
        <v>3</v>
      </c>
      <c r="H26" s="161">
        <f>Defunciones!L33</f>
        <v>2</v>
      </c>
      <c r="I26" s="162">
        <f>Defunciones!M33</f>
        <v>4</v>
      </c>
    </row>
    <row r="27" spans="1:13" ht="15.75" thickBot="1" x14ac:dyDescent="0.3">
      <c r="B27" s="163" t="s">
        <v>336</v>
      </c>
      <c r="C27" s="164"/>
      <c r="D27" s="165">
        <f>Defunciones!H34</f>
        <v>8</v>
      </c>
      <c r="E27" s="165">
        <f>Defunciones!I34</f>
        <v>1</v>
      </c>
      <c r="F27" s="165">
        <f>Defunciones!J34</f>
        <v>3</v>
      </c>
      <c r="G27" s="165">
        <f>Defunciones!K34</f>
        <v>3</v>
      </c>
      <c r="H27" s="165">
        <f>Defunciones!L34</f>
        <v>5</v>
      </c>
      <c r="I27" s="166">
        <f>Defunciones!M34</f>
        <v>6</v>
      </c>
    </row>
    <row r="29" spans="1:13" s="101" customFormat="1" x14ac:dyDescent="0.25">
      <c r="B29" s="167"/>
      <c r="C29" s="167"/>
    </row>
    <row r="30" spans="1:13" x14ac:dyDescent="0.25">
      <c r="A30" s="263" t="s">
        <v>337</v>
      </c>
      <c r="B30" s="263"/>
      <c r="C30" s="263"/>
    </row>
    <row r="31" spans="1:13" x14ac:dyDescent="0.25">
      <c r="H31" s="101"/>
      <c r="I31" s="101"/>
      <c r="J31" s="101"/>
      <c r="K31" s="101"/>
      <c r="L31" s="101"/>
      <c r="M31" s="101"/>
    </row>
    <row r="32" spans="1:13" x14ac:dyDescent="0.25">
      <c r="C32" s="168" t="s">
        <v>290</v>
      </c>
      <c r="D32" s="248">
        <v>2015</v>
      </c>
      <c r="E32" s="249"/>
      <c r="F32" s="250"/>
      <c r="H32" s="101"/>
      <c r="I32" s="101"/>
      <c r="J32" s="101"/>
      <c r="K32" s="101"/>
      <c r="L32" s="101"/>
      <c r="M32" s="101"/>
    </row>
    <row r="33" spans="2:12" ht="30" x14ac:dyDescent="0.25">
      <c r="C33" s="169" t="s">
        <v>338</v>
      </c>
      <c r="D33" s="170" t="s">
        <v>339</v>
      </c>
      <c r="E33" s="171" t="s">
        <v>340</v>
      </c>
      <c r="F33" s="172" t="s">
        <v>341</v>
      </c>
    </row>
    <row r="34" spans="2:12" x14ac:dyDescent="0.25">
      <c r="B34" s="173" t="s">
        <v>342</v>
      </c>
      <c r="C34" s="174">
        <v>0</v>
      </c>
      <c r="D34" s="175">
        <f>H17-(1-H12)*H23</f>
        <v>16856.821320688443</v>
      </c>
      <c r="E34" s="175">
        <f>I17-(1-I12)*I23</f>
        <v>16426.024841938884</v>
      </c>
      <c r="F34" s="178">
        <f>(D34+E34)/2</f>
        <v>16641.423081313664</v>
      </c>
    </row>
    <row r="35" spans="2:12" x14ac:dyDescent="0.25">
      <c r="B35" s="251" t="s">
        <v>343</v>
      </c>
      <c r="C35" s="174">
        <v>1</v>
      </c>
      <c r="D35" s="175">
        <f>G17-(1-G12)*G23-H12*H23-0.59*H24</f>
        <v>17490.781271513875</v>
      </c>
      <c r="E35" s="175">
        <f>H17-(1-H12)*H23-I12*I23-0.59*I24</f>
        <v>16832.486478749557</v>
      </c>
      <c r="F35" s="269">
        <f>(1/2)*(SUM(D35:D38)+SUM(E35:E38))</f>
        <v>70731.134486301366</v>
      </c>
    </row>
    <row r="36" spans="2:12" x14ac:dyDescent="0.25">
      <c r="B36" s="252"/>
      <c r="C36" s="174">
        <v>2</v>
      </c>
      <c r="D36" s="175">
        <f>F17-(1-F12)*F23-G12*G23-0.59*G24-0.41*H24-0.57*H25</f>
        <v>17533.994643484373</v>
      </c>
      <c r="E36" s="175">
        <f>G17-(1-G12)*G23-H12*H23-D4*H24-C4*I24-D5*I25</f>
        <v>17484.811271513878</v>
      </c>
      <c r="F36" s="270"/>
    </row>
    <row r="37" spans="2:12" x14ac:dyDescent="0.25">
      <c r="B37" s="252"/>
      <c r="C37" s="174">
        <v>3</v>
      </c>
      <c r="D37" s="175">
        <f>E17-(1-E12)*E23-F12*F23-0.59*F24-0.41*G24-0.57*G25-0.43*H25-0.55*H26</f>
        <v>18367.670205479451</v>
      </c>
      <c r="E37" s="175">
        <f>F17-(1-F12)*F23-G12*G23-0.59*G24-0.41*H24-0.57*H25-0.43*I25-0.55*I26</f>
        <v>17530.074643484371</v>
      </c>
      <c r="F37" s="270"/>
    </row>
    <row r="38" spans="2:12" x14ac:dyDescent="0.25">
      <c r="B38" s="253"/>
      <c r="C38" s="176">
        <v>4</v>
      </c>
      <c r="D38" s="177">
        <f>D17-(1-D12)*D23-E12*E23-0.59*E24-0.41*F24-0.57*F25-0.43*G25-0.55*G26-0.45*H26-0.53*H27</f>
        <v>17859.760252897788</v>
      </c>
      <c r="E38" s="177">
        <f>E17-(1-E12)*E23-F12*F23-0.59*F24-0.41*G24-0.57*G25-0.43*H25-0.55*H26-0.45*I26-0.53*I27</f>
        <v>18362.690205479452</v>
      </c>
      <c r="F38" s="271"/>
    </row>
    <row r="46" spans="2:12" x14ac:dyDescent="0.25">
      <c r="F46" s="175"/>
      <c r="I46" s="175"/>
      <c r="L46" s="175"/>
    </row>
  </sheetData>
  <mergeCells count="14">
    <mergeCell ref="A14:C14"/>
    <mergeCell ref="B3:C3"/>
    <mergeCell ref="A9:C9"/>
    <mergeCell ref="B10:I10"/>
    <mergeCell ref="B11:C11"/>
    <mergeCell ref="B12:C12"/>
    <mergeCell ref="B35:B38"/>
    <mergeCell ref="F35:F38"/>
    <mergeCell ref="B15:I15"/>
    <mergeCell ref="B16:C16"/>
    <mergeCell ref="B17:C17"/>
    <mergeCell ref="A19:C19"/>
    <mergeCell ref="A30:C30"/>
    <mergeCell ref="D32:F32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ABA1-9262-4743-8850-E404EA878E56}">
  <dimension ref="A2:AS46"/>
  <sheetViews>
    <sheetView zoomScale="80" zoomScaleNormal="80" workbookViewId="0">
      <selection activeCell="J39" sqref="J39"/>
    </sheetView>
  </sheetViews>
  <sheetFormatPr baseColWidth="10" defaultColWidth="11.42578125" defaultRowHeight="15" x14ac:dyDescent="0.25"/>
  <cols>
    <col min="1" max="1" width="2.42578125" style="98" customWidth="1"/>
    <col min="2" max="2" width="13.5703125" style="98" customWidth="1"/>
    <col min="3" max="3" width="11.42578125" style="98"/>
    <col min="4" max="9" width="21.5703125" style="98" customWidth="1"/>
    <col min="10" max="51" width="13.85546875" style="98" customWidth="1"/>
    <col min="52" max="16384" width="11.42578125" style="98"/>
  </cols>
  <sheetData>
    <row r="2" spans="1:45" ht="15.75" thickBot="1" x14ac:dyDescent="0.3"/>
    <row r="3" spans="1:45" ht="15.75" thickBot="1" x14ac:dyDescent="0.3">
      <c r="B3" s="264" t="s">
        <v>320</v>
      </c>
      <c r="C3" s="265"/>
      <c r="D3" s="97"/>
    </row>
    <row r="4" spans="1:45" ht="18.75" x14ac:dyDescent="0.35">
      <c r="B4" s="127" t="s">
        <v>321</v>
      </c>
      <c r="C4" s="128">
        <v>0.41</v>
      </c>
      <c r="D4" s="129">
        <f>1-C4</f>
        <v>0.59000000000000008</v>
      </c>
    </row>
    <row r="5" spans="1:45" ht="18.75" x14ac:dyDescent="0.35">
      <c r="B5" s="127" t="s">
        <v>322</v>
      </c>
      <c r="C5" s="128">
        <v>0.43</v>
      </c>
      <c r="D5" s="130">
        <f>1-C5</f>
        <v>0.57000000000000006</v>
      </c>
    </row>
    <row r="6" spans="1:45" ht="18.75" x14ac:dyDescent="0.35">
      <c r="B6" s="127" t="s">
        <v>323</v>
      </c>
      <c r="C6" s="128">
        <v>0.45</v>
      </c>
      <c r="D6" s="130">
        <f>1-C6</f>
        <v>0.55000000000000004</v>
      </c>
    </row>
    <row r="7" spans="1:45" ht="19.5" thickBot="1" x14ac:dyDescent="0.4">
      <c r="B7" s="131" t="s">
        <v>324</v>
      </c>
      <c r="C7" s="132">
        <v>0.47</v>
      </c>
      <c r="D7" s="133">
        <f>1-C7</f>
        <v>0.53</v>
      </c>
    </row>
    <row r="8" spans="1:45" x14ac:dyDescent="0.25">
      <c r="B8" s="134"/>
      <c r="C8" s="128"/>
      <c r="D8" s="97"/>
    </row>
    <row r="9" spans="1:45" ht="15.75" thickBot="1" x14ac:dyDescent="0.3">
      <c r="A9" s="257" t="s">
        <v>320</v>
      </c>
      <c r="B9" s="257"/>
      <c r="C9" s="257"/>
      <c r="D9" s="128"/>
      <c r="E9" s="97"/>
    </row>
    <row r="10" spans="1:45" ht="15.75" thickBot="1" x14ac:dyDescent="0.3">
      <c r="B10" s="264" t="s">
        <v>325</v>
      </c>
      <c r="C10" s="266"/>
      <c r="D10" s="266"/>
      <c r="E10" s="266"/>
      <c r="F10" s="266"/>
      <c r="G10" s="266"/>
      <c r="H10" s="266"/>
      <c r="I10" s="265"/>
    </row>
    <row r="11" spans="1:45" x14ac:dyDescent="0.25">
      <c r="B11" s="242" t="s">
        <v>326</v>
      </c>
      <c r="C11" s="243"/>
      <c r="D11" s="135">
        <v>2015</v>
      </c>
      <c r="E11" s="135">
        <f>D11+1</f>
        <v>2016</v>
      </c>
      <c r="F11" s="135">
        <f t="shared" ref="F11:I11" si="0">E11+1</f>
        <v>2017</v>
      </c>
      <c r="G11" s="135">
        <f t="shared" si="0"/>
        <v>2018</v>
      </c>
      <c r="H11" s="135">
        <f t="shared" si="0"/>
        <v>2019</v>
      </c>
      <c r="I11" s="136">
        <f t="shared" si="0"/>
        <v>2020</v>
      </c>
    </row>
    <row r="12" spans="1:45" s="101" customFormat="1" ht="18.75" thickBot="1" x14ac:dyDescent="0.3">
      <c r="B12" s="267" t="s">
        <v>327</v>
      </c>
      <c r="C12" s="268"/>
      <c r="D12" s="137">
        <f>'Factor de separación'!S2</f>
        <v>0.11257302922415997</v>
      </c>
      <c r="E12" s="137">
        <f>'Factor de separación'!T2</f>
        <v>0.17666098236525926</v>
      </c>
      <c r="F12" s="137">
        <f>'Factor de separación'!U2</f>
        <v>0.12700595378054905</v>
      </c>
      <c r="G12" s="137">
        <f>'Factor de separación'!V2</f>
        <v>0.16723767199645698</v>
      </c>
      <c r="H12" s="137">
        <f>'Factor de separación'!W2</f>
        <v>0.14547484381520209</v>
      </c>
      <c r="I12" s="138">
        <f>'Factor de separación'!X2</f>
        <v>0.11732688079720043</v>
      </c>
    </row>
    <row r="13" spans="1:45" s="101" customFormat="1" x14ac:dyDescent="0.25">
      <c r="B13" s="139"/>
      <c r="C13" s="139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</row>
    <row r="14" spans="1:45" ht="15.75" thickBot="1" x14ac:dyDescent="0.3">
      <c r="A14" s="257" t="s">
        <v>277</v>
      </c>
      <c r="B14" s="257"/>
      <c r="C14" s="257"/>
      <c r="D14" s="128"/>
      <c r="E14" s="97"/>
    </row>
    <row r="15" spans="1:45" ht="15.75" thickBot="1" x14ac:dyDescent="0.3">
      <c r="A15" s="141"/>
      <c r="B15" s="258" t="s">
        <v>277</v>
      </c>
      <c r="C15" s="259"/>
      <c r="D15" s="259"/>
      <c r="E15" s="259"/>
      <c r="F15" s="259"/>
      <c r="G15" s="259"/>
      <c r="H15" s="259"/>
      <c r="I15" s="260"/>
    </row>
    <row r="16" spans="1:45" s="142" customFormat="1" x14ac:dyDescent="0.25">
      <c r="B16" s="242" t="s">
        <v>326</v>
      </c>
      <c r="C16" s="243"/>
      <c r="D16" s="143">
        <v>2015</v>
      </c>
      <c r="E16" s="143">
        <f>D16+1</f>
        <v>2016</v>
      </c>
      <c r="F16" s="143">
        <f t="shared" ref="F16:I16" si="1">E16+1</f>
        <v>2017</v>
      </c>
      <c r="G16" s="143">
        <f t="shared" si="1"/>
        <v>2018</v>
      </c>
      <c r="H16" s="143">
        <f t="shared" si="1"/>
        <v>2019</v>
      </c>
      <c r="I16" s="144">
        <f t="shared" si="1"/>
        <v>2020</v>
      </c>
    </row>
    <row r="17" spans="1:13" ht="15.75" thickBot="1" x14ac:dyDescent="0.3">
      <c r="B17" s="261" t="s">
        <v>329</v>
      </c>
      <c r="C17" s="262"/>
      <c r="D17" s="145">
        <f>Nacimientos!X44</f>
        <v>16576</v>
      </c>
      <c r="E17" s="145">
        <f>Nacimientos!Z44</f>
        <v>16658.999999999996</v>
      </c>
      <c r="F17" s="145">
        <f>Nacimientos!AB44</f>
        <v>17183</v>
      </c>
      <c r="G17" s="145">
        <f>Nacimientos!AD44</f>
        <v>16451</v>
      </c>
      <c r="H17" s="145">
        <f>Nacimientos!AF44</f>
        <v>15699</v>
      </c>
      <c r="I17" s="146">
        <f>Nacimientos!AH44</f>
        <v>12907.809470214646</v>
      </c>
    </row>
    <row r="18" spans="1:13" x14ac:dyDescent="0.25">
      <c r="B18" s="147"/>
    </row>
    <row r="19" spans="1:13" ht="15.75" thickBot="1" x14ac:dyDescent="0.3">
      <c r="A19" s="257" t="s">
        <v>331</v>
      </c>
      <c r="B19" s="257"/>
      <c r="C19" s="257"/>
      <c r="D19" s="128"/>
      <c r="E19" s="97"/>
    </row>
    <row r="20" spans="1:13" x14ac:dyDescent="0.25">
      <c r="B20" s="179" t="s">
        <v>331</v>
      </c>
      <c r="C20" s="180"/>
      <c r="D20" s="180"/>
      <c r="E20" s="180"/>
      <c r="F20" s="180"/>
      <c r="G20" s="180"/>
      <c r="H20" s="180"/>
      <c r="I20" s="181"/>
    </row>
    <row r="21" spans="1:13" s="142" customFormat="1" x14ac:dyDescent="0.25">
      <c r="B21" s="182" t="s">
        <v>326</v>
      </c>
      <c r="C21" s="183"/>
      <c r="D21" s="184">
        <v>2015</v>
      </c>
      <c r="E21" s="183">
        <f>D21+1</f>
        <v>2016</v>
      </c>
      <c r="F21" s="183">
        <f t="shared" ref="F21:I21" si="2">E21+1</f>
        <v>2017</v>
      </c>
      <c r="G21" s="183">
        <f t="shared" si="2"/>
        <v>2018</v>
      </c>
      <c r="H21" s="183">
        <f t="shared" si="2"/>
        <v>2019</v>
      </c>
      <c r="I21" s="185">
        <f t="shared" si="2"/>
        <v>2020</v>
      </c>
    </row>
    <row r="22" spans="1:13" s="142" customFormat="1" x14ac:dyDescent="0.25">
      <c r="B22" s="155" t="s">
        <v>0</v>
      </c>
      <c r="C22" s="156"/>
      <c r="D22" s="157"/>
      <c r="E22" s="158"/>
      <c r="F22" s="156"/>
      <c r="G22" s="156"/>
      <c r="H22" s="156"/>
      <c r="I22" s="159"/>
    </row>
    <row r="23" spans="1:13" x14ac:dyDescent="0.25">
      <c r="B23" s="160" t="s">
        <v>332</v>
      </c>
      <c r="C23" s="147"/>
      <c r="D23" s="161">
        <f>'Factor de separación'!S7</f>
        <v>169</v>
      </c>
      <c r="E23" s="161">
        <f>'Factor de separación'!T7</f>
        <v>131</v>
      </c>
      <c r="F23" s="161">
        <f>'Factor de separación'!U7</f>
        <v>121</v>
      </c>
      <c r="G23" s="161">
        <f>'Factor de separación'!V7</f>
        <v>115</v>
      </c>
      <c r="H23" s="161">
        <f>'Factor de separación'!W7</f>
        <v>117</v>
      </c>
      <c r="I23" s="162">
        <f>'Factor de separación'!X7</f>
        <v>108</v>
      </c>
    </row>
    <row r="24" spans="1:13" x14ac:dyDescent="0.25">
      <c r="B24" s="160" t="s">
        <v>333</v>
      </c>
      <c r="C24" s="147"/>
      <c r="D24" s="161">
        <f>Defunciones!M31</f>
        <v>9</v>
      </c>
      <c r="E24" s="161">
        <f>Defunciones!N31</f>
        <v>12</v>
      </c>
      <c r="F24" s="161">
        <f>Defunciones!O31</f>
        <v>9</v>
      </c>
      <c r="G24" s="161">
        <f>Defunciones!P31</f>
        <v>11</v>
      </c>
      <c r="H24" s="161">
        <f>Defunciones!Q31</f>
        <v>14</v>
      </c>
      <c r="I24" s="162">
        <f>Defunciones!R31</f>
        <v>7</v>
      </c>
    </row>
    <row r="25" spans="1:13" x14ac:dyDescent="0.25">
      <c r="B25" s="160" t="s">
        <v>334</v>
      </c>
      <c r="C25" s="147"/>
      <c r="D25" s="161">
        <f>Defunciones!M32</f>
        <v>4</v>
      </c>
      <c r="E25" s="161">
        <f>Defunciones!N32</f>
        <v>7</v>
      </c>
      <c r="F25" s="161">
        <f>Defunciones!O32</f>
        <v>9</v>
      </c>
      <c r="G25" s="161">
        <f>Defunciones!P32</f>
        <v>6</v>
      </c>
      <c r="H25" s="161">
        <f>Defunciones!Q32</f>
        <v>6</v>
      </c>
      <c r="I25" s="162">
        <f>Defunciones!R32</f>
        <v>2</v>
      </c>
    </row>
    <row r="26" spans="1:13" x14ac:dyDescent="0.25">
      <c r="B26" s="160" t="s">
        <v>335</v>
      </c>
      <c r="C26" s="147"/>
      <c r="D26" s="161">
        <f>Defunciones!M33</f>
        <v>4</v>
      </c>
      <c r="E26" s="161">
        <f>Defunciones!N33</f>
        <v>5</v>
      </c>
      <c r="F26" s="161">
        <f>Defunciones!O33</f>
        <v>1</v>
      </c>
      <c r="G26" s="161">
        <f>Defunciones!P33</f>
        <v>4</v>
      </c>
      <c r="H26" s="161">
        <f>Defunciones!Q33</f>
        <v>1</v>
      </c>
      <c r="I26" s="162">
        <f>Defunciones!R33</f>
        <v>4</v>
      </c>
    </row>
    <row r="27" spans="1:13" ht="15.75" thickBot="1" x14ac:dyDescent="0.3">
      <c r="B27" s="163" t="s">
        <v>336</v>
      </c>
      <c r="C27" s="164"/>
      <c r="D27" s="165">
        <f>Defunciones!M34</f>
        <v>6</v>
      </c>
      <c r="E27" s="165">
        <f>Defunciones!N34</f>
        <v>6</v>
      </c>
      <c r="F27" s="165">
        <f>Defunciones!O34</f>
        <v>6</v>
      </c>
      <c r="G27" s="165">
        <f>Defunciones!P34</f>
        <v>5</v>
      </c>
      <c r="H27" s="165">
        <f>Defunciones!Q34</f>
        <v>5</v>
      </c>
      <c r="I27" s="166">
        <f>Defunciones!R34</f>
        <v>2</v>
      </c>
    </row>
    <row r="29" spans="1:13" s="101" customFormat="1" x14ac:dyDescent="0.25">
      <c r="B29" s="167"/>
      <c r="C29" s="167"/>
    </row>
    <row r="30" spans="1:13" x14ac:dyDescent="0.25">
      <c r="A30" s="263" t="s">
        <v>337</v>
      </c>
      <c r="B30" s="263"/>
      <c r="C30" s="263"/>
    </row>
    <row r="31" spans="1:13" x14ac:dyDescent="0.25">
      <c r="H31" s="101"/>
      <c r="I31" s="101"/>
      <c r="J31" s="101"/>
      <c r="K31" s="101"/>
      <c r="L31" s="101"/>
      <c r="M31" s="101"/>
    </row>
    <row r="32" spans="1:13" x14ac:dyDescent="0.25">
      <c r="C32" s="168" t="s">
        <v>290</v>
      </c>
      <c r="D32" s="248">
        <v>2020</v>
      </c>
      <c r="E32" s="249"/>
      <c r="F32" s="250"/>
      <c r="H32" s="101"/>
      <c r="I32" s="101"/>
      <c r="J32" s="101"/>
      <c r="K32" s="101"/>
      <c r="L32" s="101"/>
      <c r="M32" s="101"/>
    </row>
    <row r="33" spans="2:12" ht="30" x14ac:dyDescent="0.25">
      <c r="C33" s="169" t="s">
        <v>338</v>
      </c>
      <c r="D33" s="170" t="s">
        <v>339</v>
      </c>
      <c r="E33" s="171" t="s">
        <v>340</v>
      </c>
      <c r="F33" s="172" t="s">
        <v>341</v>
      </c>
    </row>
    <row r="34" spans="2:12" x14ac:dyDescent="0.25">
      <c r="B34" s="173" t="s">
        <v>342</v>
      </c>
      <c r="C34" s="174">
        <v>0</v>
      </c>
      <c r="D34" s="175">
        <f>H17-(1-H12)*H23</f>
        <v>15599.020556726378</v>
      </c>
      <c r="E34" s="175">
        <f>I17-(1-I12)*I23</f>
        <v>12812.480773340743</v>
      </c>
      <c r="F34" s="178">
        <f>(D34+E34)/2</f>
        <v>14205.75066503356</v>
      </c>
    </row>
    <row r="35" spans="2:12" x14ac:dyDescent="0.25">
      <c r="B35" s="251" t="s">
        <v>343</v>
      </c>
      <c r="C35" s="174">
        <v>1</v>
      </c>
      <c r="D35" s="175">
        <f>G17-(1-G12)*G23-H12*H23-0.59*H24</f>
        <v>16329.951775553214</v>
      </c>
      <c r="E35" s="175">
        <f>H17-(1-H12)*H23-I12*I23-0.59*I24</f>
        <v>15582.219253600282</v>
      </c>
      <c r="F35" s="269">
        <f>(1/2)*(SUM(D35:D38)+SUM(E35:E38))</f>
        <v>65867.537785388122</v>
      </c>
    </row>
    <row r="36" spans="2:12" x14ac:dyDescent="0.25">
      <c r="B36" s="252"/>
      <c r="C36" s="174">
        <v>2</v>
      </c>
      <c r="D36" s="175">
        <f>F17-(1-F12)*F23-G12*G23-0.59*G24-0.41*H24-0.57*H25</f>
        <v>17042.48538812785</v>
      </c>
      <c r="E36" s="175">
        <f>G17-(1-G12)*G23-H12*H23-D4*H24-C4*I24-D5*I25</f>
        <v>16325.941775553214</v>
      </c>
      <c r="F36" s="270"/>
    </row>
    <row r="37" spans="2:12" x14ac:dyDescent="0.25">
      <c r="B37" s="252"/>
      <c r="C37" s="174">
        <v>3</v>
      </c>
      <c r="D37" s="175">
        <f>E17-(1-E12)*E23-F12*F23-0.59*F24-0.41*G24-0.57*G25-0.43*H25-0.55*H26</f>
        <v>16519.404868282403</v>
      </c>
      <c r="E37" s="175">
        <f>F17-(1-F12)*F23-G12*G23-0.59*G24-0.41*H24-0.57*H25-0.43*I25-0.55*I26</f>
        <v>17039.425388127849</v>
      </c>
      <c r="F37" s="270"/>
    </row>
    <row r="38" spans="2:12" x14ac:dyDescent="0.25">
      <c r="B38" s="253"/>
      <c r="C38" s="176">
        <v>4</v>
      </c>
      <c r="D38" s="177">
        <f>D17-(1-D12)*D23-E12*E23-0.59*E24-0.41*F24-0.57*F25-0.43*G25-0.55*G26-0.45*H26-0.53*H27</f>
        <v>16379.10225324903</v>
      </c>
      <c r="E38" s="177">
        <f>E17-(1-E12)*E23-F12*F23-0.59*F24-0.41*G24-0.57*G25-0.43*H25-0.55*H26-0.45*I26-0.53*I27</f>
        <v>16516.544868282403</v>
      </c>
      <c r="F38" s="271"/>
    </row>
    <row r="46" spans="2:12" x14ac:dyDescent="0.25">
      <c r="F46" s="175"/>
      <c r="I46" s="175"/>
      <c r="L46" s="175"/>
    </row>
  </sheetData>
  <mergeCells count="14">
    <mergeCell ref="A14:C14"/>
    <mergeCell ref="B3:C3"/>
    <mergeCell ref="A9:C9"/>
    <mergeCell ref="B10:I10"/>
    <mergeCell ref="B11:C11"/>
    <mergeCell ref="B12:C12"/>
    <mergeCell ref="B35:B38"/>
    <mergeCell ref="F35:F38"/>
    <mergeCell ref="B15:I15"/>
    <mergeCell ref="B16:C16"/>
    <mergeCell ref="B17:C17"/>
    <mergeCell ref="A19:C19"/>
    <mergeCell ref="A30:C30"/>
    <mergeCell ref="D32:F32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7E19-3402-44DF-A2B9-B8313846CD89}">
  <dimension ref="C1:J52"/>
  <sheetViews>
    <sheetView topLeftCell="A19" workbookViewId="0">
      <selection activeCell="F48" sqref="F48"/>
    </sheetView>
  </sheetViews>
  <sheetFormatPr baseColWidth="10" defaultRowHeight="15" x14ac:dyDescent="0.25"/>
  <cols>
    <col min="3" max="3" width="35.28515625" customWidth="1"/>
    <col min="4" max="4" width="11.85546875" customWidth="1"/>
    <col min="5" max="5" width="13.140625" customWidth="1"/>
    <col min="6" max="6" width="35.28515625" customWidth="1"/>
    <col min="7" max="7" width="11.85546875" customWidth="1"/>
    <col min="9" max="9" width="35.28515625" customWidth="1"/>
    <col min="10" max="10" width="11.85546875" customWidth="1"/>
  </cols>
  <sheetData>
    <row r="1" spans="3:10" x14ac:dyDescent="0.25">
      <c r="C1" s="142" t="s">
        <v>137</v>
      </c>
      <c r="D1" s="194">
        <v>40341</v>
      </c>
      <c r="E1" s="195"/>
      <c r="F1" s="142" t="s">
        <v>137</v>
      </c>
      <c r="G1" s="194">
        <v>43905</v>
      </c>
      <c r="H1" s="195"/>
      <c r="I1" s="142" t="s">
        <v>137</v>
      </c>
      <c r="J1" s="194"/>
    </row>
    <row r="2" spans="3:10" x14ac:dyDescent="0.25">
      <c r="C2" s="142" t="s">
        <v>136</v>
      </c>
      <c r="D2" s="194">
        <v>40359</v>
      </c>
      <c r="E2" s="195"/>
      <c r="F2" s="142" t="s">
        <v>136</v>
      </c>
      <c r="G2" s="194">
        <v>44012</v>
      </c>
      <c r="H2" s="195"/>
      <c r="I2" s="142" t="s">
        <v>136</v>
      </c>
      <c r="J2" s="194">
        <v>42185</v>
      </c>
    </row>
    <row r="3" spans="3:10" x14ac:dyDescent="0.25">
      <c r="C3" s="272" t="s">
        <v>140</v>
      </c>
      <c r="D3" s="273"/>
      <c r="E3" s="196"/>
      <c r="F3" s="272" t="s">
        <v>139</v>
      </c>
      <c r="G3" s="273"/>
      <c r="H3" s="196"/>
      <c r="I3" s="272" t="s">
        <v>141</v>
      </c>
      <c r="J3" s="273"/>
    </row>
    <row r="4" spans="3:10" x14ac:dyDescent="0.25">
      <c r="C4" s="197" t="s">
        <v>117</v>
      </c>
      <c r="D4" s="198" t="s">
        <v>2</v>
      </c>
      <c r="E4" s="196"/>
      <c r="F4" s="197" t="s">
        <v>117</v>
      </c>
      <c r="G4" s="198" t="s">
        <v>2</v>
      </c>
      <c r="H4" s="196"/>
      <c r="I4" s="197" t="s">
        <v>117</v>
      </c>
      <c r="J4" s="198" t="s">
        <v>2</v>
      </c>
    </row>
    <row r="5" spans="3:10" x14ac:dyDescent="0.25">
      <c r="C5" s="197" t="s">
        <v>118</v>
      </c>
      <c r="D5" s="199">
        <v>74719</v>
      </c>
      <c r="E5" s="196"/>
      <c r="F5" s="197" t="s">
        <v>118</v>
      </c>
      <c r="G5" s="199">
        <v>75196</v>
      </c>
      <c r="H5" s="196"/>
      <c r="I5" s="197" t="s">
        <v>118</v>
      </c>
      <c r="J5" s="199">
        <v>74957</v>
      </c>
    </row>
    <row r="6" spans="3:10" x14ac:dyDescent="0.25">
      <c r="C6" s="197" t="s">
        <v>119</v>
      </c>
      <c r="D6" s="199">
        <v>74894</v>
      </c>
      <c r="E6" s="196"/>
      <c r="F6" s="197" t="s">
        <v>119</v>
      </c>
      <c r="G6" s="199">
        <v>77336</v>
      </c>
      <c r="H6" s="196"/>
      <c r="I6" s="197" t="s">
        <v>119</v>
      </c>
      <c r="J6" s="199">
        <v>76105</v>
      </c>
    </row>
    <row r="7" spans="3:10" x14ac:dyDescent="0.25">
      <c r="C7" s="197" t="s">
        <v>120</v>
      </c>
      <c r="D7" s="199">
        <v>79613</v>
      </c>
      <c r="E7" s="196"/>
      <c r="F7" s="197" t="s">
        <v>120</v>
      </c>
      <c r="G7" s="199">
        <v>75003</v>
      </c>
      <c r="H7" s="196"/>
      <c r="I7" s="197" t="s">
        <v>120</v>
      </c>
      <c r="J7" s="199">
        <v>77274</v>
      </c>
    </row>
    <row r="8" spans="3:10" x14ac:dyDescent="0.25">
      <c r="C8" s="197" t="s">
        <v>121</v>
      </c>
      <c r="D8" s="199">
        <v>76480</v>
      </c>
      <c r="E8" s="196"/>
      <c r="F8" s="197" t="s">
        <v>121</v>
      </c>
      <c r="G8" s="199">
        <v>70698</v>
      </c>
      <c r="H8" s="196"/>
      <c r="I8" s="197" t="s">
        <v>121</v>
      </c>
      <c r="J8" s="199">
        <v>73533</v>
      </c>
    </row>
    <row r="9" spans="3:10" x14ac:dyDescent="0.25">
      <c r="C9" s="197" t="s">
        <v>122</v>
      </c>
      <c r="D9" s="199">
        <v>67726</v>
      </c>
      <c r="E9" s="196"/>
      <c r="F9" s="197" t="s">
        <v>122</v>
      </c>
      <c r="G9" s="199">
        <v>66316</v>
      </c>
      <c r="H9" s="196"/>
      <c r="I9" s="197" t="s">
        <v>122</v>
      </c>
      <c r="J9" s="199">
        <v>67018</v>
      </c>
    </row>
    <row r="10" spans="3:10" x14ac:dyDescent="0.25">
      <c r="C10" s="197" t="s">
        <v>123</v>
      </c>
      <c r="D10" s="199">
        <v>59197</v>
      </c>
      <c r="E10" s="196"/>
      <c r="F10" s="197" t="s">
        <v>123</v>
      </c>
      <c r="G10" s="199">
        <v>62827</v>
      </c>
      <c r="H10" s="196"/>
      <c r="I10" s="197" t="s">
        <v>123</v>
      </c>
      <c r="J10" s="199">
        <v>60984</v>
      </c>
    </row>
    <row r="11" spans="3:10" x14ac:dyDescent="0.25">
      <c r="C11" s="197" t="s">
        <v>124</v>
      </c>
      <c r="D11" s="199">
        <v>55458</v>
      </c>
      <c r="E11" s="196"/>
      <c r="F11" s="197" t="s">
        <v>124</v>
      </c>
      <c r="G11" s="199">
        <v>59823</v>
      </c>
      <c r="H11" s="196"/>
      <c r="I11" s="197" t="s">
        <v>124</v>
      </c>
      <c r="J11" s="199">
        <v>57598</v>
      </c>
    </row>
    <row r="12" spans="3:10" x14ac:dyDescent="0.25">
      <c r="C12" s="197" t="s">
        <v>125</v>
      </c>
      <c r="D12" s="199">
        <v>52793</v>
      </c>
      <c r="E12" s="196"/>
      <c r="F12" s="197" t="s">
        <v>125</v>
      </c>
      <c r="G12" s="199">
        <v>56304</v>
      </c>
      <c r="H12" s="196"/>
      <c r="I12" s="197" t="s">
        <v>125</v>
      </c>
      <c r="J12" s="199">
        <v>54520</v>
      </c>
    </row>
    <row r="13" spans="3:10" x14ac:dyDescent="0.25">
      <c r="C13" s="197" t="s">
        <v>126</v>
      </c>
      <c r="D13" s="199">
        <v>46684</v>
      </c>
      <c r="E13" s="196"/>
      <c r="F13" s="197" t="s">
        <v>126</v>
      </c>
      <c r="G13" s="199">
        <v>53314</v>
      </c>
      <c r="H13" s="196"/>
      <c r="I13" s="197" t="s">
        <v>126</v>
      </c>
      <c r="J13" s="199">
        <v>49888</v>
      </c>
    </row>
    <row r="14" spans="3:10" x14ac:dyDescent="0.25">
      <c r="C14" s="197" t="s">
        <v>127</v>
      </c>
      <c r="D14" s="199">
        <v>39454</v>
      </c>
      <c r="E14" s="196"/>
      <c r="F14" s="197" t="s">
        <v>127</v>
      </c>
      <c r="G14" s="199">
        <v>50060</v>
      </c>
      <c r="H14" s="196"/>
      <c r="I14" s="197" t="s">
        <v>127</v>
      </c>
      <c r="J14" s="199">
        <v>44440</v>
      </c>
    </row>
    <row r="15" spans="3:10" x14ac:dyDescent="0.25">
      <c r="C15" s="197" t="s">
        <v>128</v>
      </c>
      <c r="D15" s="199">
        <v>32277</v>
      </c>
      <c r="E15" s="196"/>
      <c r="F15" s="197" t="s">
        <v>128</v>
      </c>
      <c r="G15" s="199">
        <v>44806</v>
      </c>
      <c r="H15" s="196"/>
      <c r="I15" s="197" t="s">
        <v>128</v>
      </c>
      <c r="J15" s="199">
        <v>38027</v>
      </c>
    </row>
    <row r="16" spans="3:10" x14ac:dyDescent="0.25">
      <c r="C16" s="197" t="s">
        <v>129</v>
      </c>
      <c r="D16" s="199">
        <v>25561</v>
      </c>
      <c r="E16" s="196"/>
      <c r="F16" s="197" t="s">
        <v>129</v>
      </c>
      <c r="G16" s="199">
        <v>37586</v>
      </c>
      <c r="H16" s="196"/>
      <c r="I16" s="197" t="s">
        <v>129</v>
      </c>
      <c r="J16" s="199">
        <v>30994</v>
      </c>
    </row>
    <row r="17" spans="3:10" x14ac:dyDescent="0.25">
      <c r="C17" s="197" t="s">
        <v>130</v>
      </c>
      <c r="D17" s="199">
        <v>20926</v>
      </c>
      <c r="E17" s="196"/>
      <c r="F17" s="197" t="s">
        <v>130</v>
      </c>
      <c r="G17" s="199">
        <v>30245</v>
      </c>
      <c r="H17" s="196"/>
      <c r="I17" s="197" t="s">
        <v>130</v>
      </c>
      <c r="J17" s="199">
        <v>25156</v>
      </c>
    </row>
    <row r="18" spans="3:10" x14ac:dyDescent="0.25">
      <c r="C18" s="197" t="s">
        <v>131</v>
      </c>
      <c r="D18" s="199">
        <v>17820</v>
      </c>
      <c r="E18" s="196"/>
      <c r="F18" s="197" t="s">
        <v>131</v>
      </c>
      <c r="G18" s="199">
        <v>23679</v>
      </c>
      <c r="H18" s="196"/>
      <c r="I18" s="197" t="s">
        <v>131</v>
      </c>
      <c r="J18" s="199">
        <v>20541</v>
      </c>
    </row>
    <row r="19" spans="3:10" x14ac:dyDescent="0.25">
      <c r="C19" s="197" t="s">
        <v>132</v>
      </c>
      <c r="D19" s="199">
        <v>14664</v>
      </c>
      <c r="E19" s="196"/>
      <c r="F19" s="197" t="s">
        <v>132</v>
      </c>
      <c r="G19" s="199">
        <v>18025</v>
      </c>
      <c r="H19" s="196"/>
      <c r="I19" s="197" t="s">
        <v>132</v>
      </c>
      <c r="J19" s="199">
        <v>16258</v>
      </c>
    </row>
    <row r="20" spans="3:10" x14ac:dyDescent="0.25">
      <c r="C20" s="197" t="s">
        <v>133</v>
      </c>
      <c r="D20" s="199">
        <v>10571</v>
      </c>
      <c r="E20" s="196"/>
      <c r="F20" s="197" t="s">
        <v>133</v>
      </c>
      <c r="G20" s="199">
        <v>13436</v>
      </c>
      <c r="H20" s="196"/>
      <c r="I20" s="197" t="s">
        <v>133</v>
      </c>
      <c r="J20" s="199">
        <v>11918</v>
      </c>
    </row>
    <row r="21" spans="3:10" x14ac:dyDescent="0.25">
      <c r="C21" s="197" t="s">
        <v>134</v>
      </c>
      <c r="D21" s="199">
        <v>7083</v>
      </c>
      <c r="E21" s="196"/>
      <c r="F21" s="197" t="s">
        <v>134</v>
      </c>
      <c r="G21" s="199">
        <v>9498</v>
      </c>
      <c r="H21" s="196"/>
      <c r="I21" s="197" t="s">
        <v>134</v>
      </c>
      <c r="J21" s="199">
        <v>8202</v>
      </c>
    </row>
    <row r="22" spans="3:10" x14ac:dyDescent="0.25">
      <c r="C22" s="197" t="s">
        <v>135</v>
      </c>
      <c r="D22" s="199">
        <v>6703</v>
      </c>
      <c r="E22" s="196"/>
      <c r="F22" s="197" t="s">
        <v>135</v>
      </c>
      <c r="G22" s="199">
        <v>9364</v>
      </c>
      <c r="H22" s="196"/>
      <c r="I22" s="197" t="s">
        <v>135</v>
      </c>
      <c r="J22" s="199">
        <v>7922</v>
      </c>
    </row>
    <row r="23" spans="3:10" x14ac:dyDescent="0.25">
      <c r="C23" s="200" t="s">
        <v>105</v>
      </c>
      <c r="D23" s="201">
        <v>762624</v>
      </c>
      <c r="E23" s="196"/>
      <c r="F23" s="200" t="s">
        <v>105</v>
      </c>
      <c r="G23" s="201">
        <v>833516</v>
      </c>
      <c r="H23" s="196"/>
      <c r="I23" s="200" t="s">
        <v>105</v>
      </c>
      <c r="J23" s="201">
        <v>795336</v>
      </c>
    </row>
    <row r="26" spans="3:10" x14ac:dyDescent="0.25">
      <c r="C26" s="274" t="s">
        <v>348</v>
      </c>
      <c r="D26" s="274"/>
      <c r="E26" s="274"/>
      <c r="F26" s="274"/>
      <c r="G26" s="274"/>
      <c r="H26" s="274"/>
      <c r="I26" s="274"/>
      <c r="J26" s="274"/>
    </row>
    <row r="29" spans="3:10" x14ac:dyDescent="0.25">
      <c r="C29" s="5" t="s">
        <v>137</v>
      </c>
      <c r="D29" s="6">
        <v>40341</v>
      </c>
      <c r="E29" s="1"/>
      <c r="F29" s="5" t="s">
        <v>137</v>
      </c>
      <c r="G29" s="6">
        <v>43905</v>
      </c>
      <c r="H29" s="1"/>
      <c r="I29" s="5" t="s">
        <v>137</v>
      </c>
      <c r="J29" s="6"/>
    </row>
    <row r="30" spans="3:10" x14ac:dyDescent="0.25">
      <c r="C30" s="5" t="s">
        <v>136</v>
      </c>
      <c r="D30" s="6">
        <v>40359</v>
      </c>
      <c r="E30" s="1"/>
      <c r="F30" s="5" t="s">
        <v>136</v>
      </c>
      <c r="G30" s="6">
        <v>44012</v>
      </c>
      <c r="H30" s="1"/>
      <c r="I30" s="5" t="s">
        <v>136</v>
      </c>
      <c r="J30" s="6">
        <v>42185</v>
      </c>
    </row>
    <row r="31" spans="3:10" x14ac:dyDescent="0.25">
      <c r="C31" s="225" t="s">
        <v>344</v>
      </c>
      <c r="D31" s="226"/>
      <c r="E31" s="7"/>
      <c r="F31" s="225" t="s">
        <v>345</v>
      </c>
      <c r="G31" s="226"/>
      <c r="H31" s="7"/>
      <c r="I31" s="225" t="s">
        <v>346</v>
      </c>
      <c r="J31" s="226"/>
    </row>
    <row r="32" spans="3:10" x14ac:dyDescent="0.25">
      <c r="C32" s="13" t="s">
        <v>117</v>
      </c>
      <c r="D32" s="29" t="s">
        <v>2</v>
      </c>
      <c r="E32" s="7"/>
      <c r="F32" s="13" t="s">
        <v>117</v>
      </c>
      <c r="G32" s="29" t="s">
        <v>2</v>
      </c>
      <c r="H32" s="7"/>
      <c r="I32" s="13" t="s">
        <v>117</v>
      </c>
      <c r="J32" s="29" t="s">
        <v>2</v>
      </c>
    </row>
    <row r="33" spans="3:10" x14ac:dyDescent="0.25">
      <c r="C33" s="13" t="s">
        <v>161</v>
      </c>
      <c r="D33" s="193">
        <f>'Pob 0 a 4 mitad de año 2010'!F34</f>
        <v>17720.038509834914</v>
      </c>
      <c r="E33" s="7"/>
      <c r="F33" s="13" t="s">
        <v>161</v>
      </c>
      <c r="G33" s="193">
        <f>'Pob 0 a 4 mitad de año 2020'!F34</f>
        <v>14205.75066503356</v>
      </c>
      <c r="H33" s="7"/>
      <c r="I33" s="13" t="s">
        <v>161</v>
      </c>
      <c r="J33" s="193">
        <f>'Pob 0 a 4 mitad de año 2015'!F34</f>
        <v>16641.423081313664</v>
      </c>
    </row>
    <row r="34" spans="3:10" x14ac:dyDescent="0.25">
      <c r="C34" s="13" t="s">
        <v>347</v>
      </c>
      <c r="D34" s="14">
        <f>'Pob 0 a 4 mitad de año 2010'!$F$35</f>
        <v>68621.030756059001</v>
      </c>
      <c r="E34" s="7"/>
      <c r="F34" s="13" t="s">
        <v>118</v>
      </c>
      <c r="G34" s="14">
        <f>'Pob 0 a 4 mitad de año 2020'!$F$35</f>
        <v>65867.537785388122</v>
      </c>
      <c r="H34" s="7"/>
      <c r="I34" s="13" t="s">
        <v>118</v>
      </c>
      <c r="J34" s="14">
        <f>'Pob 0 a 4 mitad de año 2015'!$F$35</f>
        <v>70731.134486301366</v>
      </c>
    </row>
    <row r="35" spans="3:10" x14ac:dyDescent="0.25">
      <c r="C35" s="13" t="s">
        <v>119</v>
      </c>
      <c r="D35" s="14">
        <v>74893.838965051211</v>
      </c>
      <c r="E35" s="7"/>
      <c r="F35" s="13" t="s">
        <v>119</v>
      </c>
      <c r="G35" s="14">
        <v>77335.642184250231</v>
      </c>
      <c r="H35" s="7"/>
      <c r="I35" s="13" t="s">
        <v>119</v>
      </c>
      <c r="J35" s="14">
        <v>76104.613940210213</v>
      </c>
    </row>
    <row r="36" spans="3:10" x14ac:dyDescent="0.25">
      <c r="C36" s="13" t="s">
        <v>120</v>
      </c>
      <c r="D36" s="14">
        <v>79612.84974499057</v>
      </c>
      <c r="E36" s="7"/>
      <c r="F36" s="13" t="s">
        <v>120</v>
      </c>
      <c r="G36" s="14">
        <v>75003.419430736394</v>
      </c>
      <c r="H36" s="7"/>
      <c r="I36" s="13" t="s">
        <v>120</v>
      </c>
      <c r="J36" s="14">
        <v>77274.403611264192</v>
      </c>
    </row>
    <row r="37" spans="3:10" x14ac:dyDescent="0.25">
      <c r="C37" s="13" t="s">
        <v>121</v>
      </c>
      <c r="D37" s="14">
        <v>76479.685236852121</v>
      </c>
      <c r="E37" s="7"/>
      <c r="F37" s="13" t="s">
        <v>121</v>
      </c>
      <c r="G37" s="14">
        <v>70698.352150767329</v>
      </c>
      <c r="H37" s="7"/>
      <c r="I37" s="13" t="s">
        <v>121</v>
      </c>
      <c r="J37" s="14">
        <v>73533.013433194705</v>
      </c>
    </row>
    <row r="38" spans="3:10" x14ac:dyDescent="0.25">
      <c r="C38" s="13" t="s">
        <v>122</v>
      </c>
      <c r="D38" s="14">
        <v>67726.228664324633</v>
      </c>
      <c r="E38" s="7"/>
      <c r="F38" s="13" t="s">
        <v>122</v>
      </c>
      <c r="G38" s="14">
        <v>66316.245520449855</v>
      </c>
      <c r="H38" s="7"/>
      <c r="I38" s="13" t="s">
        <v>122</v>
      </c>
      <c r="J38" s="14">
        <v>67017.722098470695</v>
      </c>
    </row>
    <row r="39" spans="3:10" x14ac:dyDescent="0.25">
      <c r="C39" s="13" t="s">
        <v>123</v>
      </c>
      <c r="D39" s="14">
        <v>59196.732177595433</v>
      </c>
      <c r="E39" s="7"/>
      <c r="F39" s="13" t="s">
        <v>123</v>
      </c>
      <c r="G39" s="14">
        <v>62826.738962209332</v>
      </c>
      <c r="H39" s="7"/>
      <c r="I39" s="13" t="s">
        <v>123</v>
      </c>
      <c r="J39" s="14">
        <v>60984.236065556419</v>
      </c>
    </row>
    <row r="40" spans="3:10" x14ac:dyDescent="0.25">
      <c r="C40" s="13" t="s">
        <v>124</v>
      </c>
      <c r="D40" s="14">
        <v>55457.761784309951</v>
      </c>
      <c r="E40" s="7"/>
      <c r="F40" s="13" t="s">
        <v>124</v>
      </c>
      <c r="G40" s="14">
        <v>59822.607740363303</v>
      </c>
      <c r="H40" s="7"/>
      <c r="I40" s="13" t="s">
        <v>124</v>
      </c>
      <c r="J40" s="14">
        <v>57598.25625514079</v>
      </c>
    </row>
    <row r="41" spans="3:10" x14ac:dyDescent="0.25">
      <c r="C41" s="13" t="s">
        <v>125</v>
      </c>
      <c r="D41" s="14">
        <v>52793.243239544441</v>
      </c>
      <c r="E41" s="7"/>
      <c r="F41" s="13" t="s">
        <v>125</v>
      </c>
      <c r="G41" s="14">
        <v>56303.501333438857</v>
      </c>
      <c r="H41" s="7"/>
      <c r="I41" s="13" t="s">
        <v>125</v>
      </c>
      <c r="J41" s="14">
        <v>54519.648393030679</v>
      </c>
    </row>
    <row r="42" spans="3:10" x14ac:dyDescent="0.25">
      <c r="C42" s="13" t="s">
        <v>126</v>
      </c>
      <c r="D42" s="14">
        <v>46684.036478826434</v>
      </c>
      <c r="E42" s="7"/>
      <c r="F42" s="13" t="s">
        <v>126</v>
      </c>
      <c r="G42" s="14">
        <v>53313.71576770924</v>
      </c>
      <c r="H42" s="7"/>
      <c r="I42" s="13" t="s">
        <v>126</v>
      </c>
      <c r="J42" s="14">
        <v>49887.964265916453</v>
      </c>
    </row>
    <row r="43" spans="3:10" x14ac:dyDescent="0.25">
      <c r="C43" s="13" t="s">
        <v>127</v>
      </c>
      <c r="D43" s="14">
        <v>39454.072372491471</v>
      </c>
      <c r="E43" s="7"/>
      <c r="F43" s="13" t="s">
        <v>127</v>
      </c>
      <c r="G43" s="14">
        <v>50060.341088044705</v>
      </c>
      <c r="H43" s="7"/>
      <c r="I43" s="13" t="s">
        <v>127</v>
      </c>
      <c r="J43" s="14">
        <v>44440.472480269505</v>
      </c>
    </row>
    <row r="44" spans="3:10" x14ac:dyDescent="0.25">
      <c r="C44" s="13" t="s">
        <v>128</v>
      </c>
      <c r="D44" s="14">
        <v>32276.998099543802</v>
      </c>
      <c r="E44" s="7"/>
      <c r="F44" s="13" t="s">
        <v>128</v>
      </c>
      <c r="G44" s="14">
        <v>44806.279112487216</v>
      </c>
      <c r="H44" s="7"/>
      <c r="I44" s="13" t="s">
        <v>128</v>
      </c>
      <c r="J44" s="14">
        <v>38027.38933886883</v>
      </c>
    </row>
    <row r="45" spans="3:10" x14ac:dyDescent="0.25">
      <c r="C45" s="13" t="s">
        <v>129</v>
      </c>
      <c r="D45" s="14">
        <v>25561.327079125898</v>
      </c>
      <c r="E45" s="7"/>
      <c r="F45" s="13" t="s">
        <v>129</v>
      </c>
      <c r="G45" s="14">
        <v>37585.88537088914</v>
      </c>
      <c r="H45" s="7"/>
      <c r="I45" s="13" t="s">
        <v>129</v>
      </c>
      <c r="J45" s="14">
        <v>30994.252936546967</v>
      </c>
    </row>
    <row r="46" spans="3:10" x14ac:dyDescent="0.25">
      <c r="C46" s="13" t="s">
        <v>130</v>
      </c>
      <c r="D46" s="14">
        <v>20925.944277352024</v>
      </c>
      <c r="E46" s="7"/>
      <c r="F46" s="13" t="s">
        <v>130</v>
      </c>
      <c r="G46" s="14">
        <v>30244.543529830342</v>
      </c>
      <c r="H46" s="7"/>
      <c r="I46" s="13" t="s">
        <v>130</v>
      </c>
      <c r="J46" s="14">
        <v>25156.148790687712</v>
      </c>
    </row>
    <row r="47" spans="3:10" x14ac:dyDescent="0.25">
      <c r="C47" s="13" t="s">
        <v>131</v>
      </c>
      <c r="D47" s="14">
        <v>17819.570670289406</v>
      </c>
      <c r="E47" s="7"/>
      <c r="F47" s="13" t="s">
        <v>131</v>
      </c>
      <c r="G47" s="14">
        <v>23679.244568734815</v>
      </c>
      <c r="H47" s="7"/>
      <c r="I47" s="13" t="s">
        <v>131</v>
      </c>
      <c r="J47" s="14">
        <v>20540.718924369798</v>
      </c>
    </row>
    <row r="48" spans="3:10" x14ac:dyDescent="0.25">
      <c r="C48" s="13" t="s">
        <v>132</v>
      </c>
      <c r="D48" s="14">
        <v>14664.465688314338</v>
      </c>
      <c r="E48" s="7"/>
      <c r="F48" s="13" t="s">
        <v>132</v>
      </c>
      <c r="G48" s="14">
        <v>18025.371898367397</v>
      </c>
      <c r="H48" s="7"/>
      <c r="I48" s="13" t="s">
        <v>132</v>
      </c>
      <c r="J48" s="14">
        <v>16257.84476370184</v>
      </c>
    </row>
    <row r="49" spans="3:10" x14ac:dyDescent="0.25">
      <c r="C49" s="13" t="s">
        <v>133</v>
      </c>
      <c r="D49" s="14">
        <v>10571.482904825045</v>
      </c>
      <c r="E49" s="7"/>
      <c r="F49" s="13" t="s">
        <v>133</v>
      </c>
      <c r="G49" s="14">
        <v>13436.036075751377</v>
      </c>
      <c r="H49" s="7"/>
      <c r="I49" s="13" t="s">
        <v>133</v>
      </c>
      <c r="J49" s="14">
        <v>11917.613127795592</v>
      </c>
    </row>
    <row r="50" spans="3:10" x14ac:dyDescent="0.25">
      <c r="C50" s="13" t="s">
        <v>134</v>
      </c>
      <c r="D50" s="14">
        <v>7083.2322318522747</v>
      </c>
      <c r="E50" s="7"/>
      <c r="F50" s="13" t="s">
        <v>134</v>
      </c>
      <c r="G50" s="14">
        <v>9498.2725662363337</v>
      </c>
      <c r="H50" s="7"/>
      <c r="I50" s="13" t="s">
        <v>134</v>
      </c>
      <c r="J50" s="14">
        <v>8202.0160533123526</v>
      </c>
    </row>
    <row r="51" spans="3:10" x14ac:dyDescent="0.25">
      <c r="C51" s="13" t="s">
        <v>135</v>
      </c>
      <c r="D51" s="14">
        <v>6703.0337902110696</v>
      </c>
      <c r="E51" s="7"/>
      <c r="F51" s="13" t="s">
        <v>135</v>
      </c>
      <c r="G51" s="14">
        <v>9364.2579745368839</v>
      </c>
      <c r="H51" s="7"/>
      <c r="I51" s="13" t="s">
        <v>135</v>
      </c>
      <c r="J51" s="14">
        <v>7922.3224483640533</v>
      </c>
    </row>
    <row r="52" spans="3:10" x14ac:dyDescent="0.25">
      <c r="C52" s="30" t="s">
        <v>105</v>
      </c>
      <c r="D52" s="31">
        <f>SUM(D33:D51)</f>
        <v>774245.5726713941</v>
      </c>
      <c r="F52" s="30" t="s">
        <v>105</v>
      </c>
      <c r="G52" s="31">
        <f>SUM(G33:G51)</f>
        <v>838393.74372522417</v>
      </c>
      <c r="I52" s="30" t="s">
        <v>105</v>
      </c>
      <c r="J52" s="31">
        <f>SUM(J33:J51)</f>
        <v>807751.19449431577</v>
      </c>
    </row>
  </sheetData>
  <mergeCells count="7">
    <mergeCell ref="C3:D3"/>
    <mergeCell ref="F3:G3"/>
    <mergeCell ref="I3:J3"/>
    <mergeCell ref="C26:J26"/>
    <mergeCell ref="C31:D31"/>
    <mergeCell ref="F31:G31"/>
    <mergeCell ref="I31:J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FFCC"/>
  </sheetPr>
  <dimension ref="A1:F1"/>
  <sheetViews>
    <sheetView topLeftCell="B1" zoomScaleNormal="100" workbookViewId="0">
      <selection activeCell="L65" sqref="L65"/>
    </sheetView>
  </sheetViews>
  <sheetFormatPr baseColWidth="10" defaultColWidth="11.42578125" defaultRowHeight="15" x14ac:dyDescent="0.25"/>
  <cols>
    <col min="1" max="16384" width="11.42578125" style="1"/>
  </cols>
  <sheetData>
    <row r="1" spans="1:6" x14ac:dyDescent="0.25">
      <c r="A1" s="219"/>
      <c r="B1" s="218"/>
      <c r="D1" s="218"/>
      <c r="E1" s="218"/>
      <c r="F1" s="218"/>
    </row>
  </sheetData>
  <mergeCells count="2">
    <mergeCell ref="A1:B1"/>
    <mergeCell ref="D1:F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CFFCC"/>
  </sheetPr>
  <dimension ref="A1:W31"/>
  <sheetViews>
    <sheetView zoomScaleNormal="100" workbookViewId="0">
      <selection activeCell="S19" sqref="S19:U30"/>
    </sheetView>
  </sheetViews>
  <sheetFormatPr baseColWidth="10" defaultColWidth="11.42578125" defaultRowHeight="15" x14ac:dyDescent="0.25"/>
  <cols>
    <col min="1" max="11" width="11.42578125" style="1"/>
    <col min="12" max="13" width="12.7109375" style="1" bestFit="1" customWidth="1"/>
    <col min="14" max="14" width="19.7109375" style="1" bestFit="1" customWidth="1"/>
    <col min="15" max="16" width="11.42578125" style="1"/>
    <col min="17" max="17" width="13.7109375" style="1" customWidth="1"/>
    <col min="18" max="16384" width="11.42578125" style="1"/>
  </cols>
  <sheetData>
    <row r="1" spans="1:23" x14ac:dyDescent="0.25">
      <c r="A1" s="219"/>
      <c r="B1" s="218"/>
      <c r="D1" s="218"/>
      <c r="E1" s="218"/>
      <c r="F1" s="218"/>
    </row>
    <row r="2" spans="1:23" x14ac:dyDescent="0.25">
      <c r="A2" s="10"/>
      <c r="B2" s="10"/>
    </row>
    <row r="3" spans="1:23" x14ac:dyDescent="0.25">
      <c r="B3" s="222" t="s">
        <v>146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</row>
    <row r="4" spans="1:23" x14ac:dyDescent="0.25">
      <c r="B4" s="17"/>
      <c r="C4" s="217" t="s">
        <v>106</v>
      </c>
      <c r="D4" s="217"/>
      <c r="E4" s="217"/>
      <c r="F4" s="217"/>
      <c r="G4" s="217"/>
      <c r="H4" s="217"/>
      <c r="I4" s="217"/>
      <c r="J4" s="217" t="s">
        <v>107</v>
      </c>
      <c r="K4" s="217"/>
      <c r="L4" s="217"/>
      <c r="M4" s="217"/>
      <c r="N4" s="217"/>
      <c r="O4" s="217"/>
      <c r="P4" s="217"/>
      <c r="R4" s="43"/>
      <c r="S4" s="220" t="s">
        <v>150</v>
      </c>
      <c r="T4" s="221"/>
      <c r="U4" s="221"/>
      <c r="V4" s="43"/>
      <c r="W4" s="43"/>
    </row>
    <row r="5" spans="1:23" x14ac:dyDescent="0.25">
      <c r="B5" s="18" t="s">
        <v>108</v>
      </c>
      <c r="C5" s="18">
        <v>10</v>
      </c>
      <c r="D5" s="18">
        <v>20</v>
      </c>
      <c r="E5" s="18">
        <v>30</v>
      </c>
      <c r="F5" s="18">
        <v>40</v>
      </c>
      <c r="G5" s="18">
        <v>50</v>
      </c>
      <c r="H5" s="18">
        <v>60</v>
      </c>
      <c r="I5" s="18">
        <v>70</v>
      </c>
      <c r="J5" s="18" t="s">
        <v>109</v>
      </c>
      <c r="K5" s="18" t="s">
        <v>110</v>
      </c>
      <c r="L5" s="18" t="s">
        <v>111</v>
      </c>
      <c r="M5" s="18" t="s">
        <v>112</v>
      </c>
      <c r="N5" s="18" t="s">
        <v>113</v>
      </c>
      <c r="O5" s="18" t="s">
        <v>114</v>
      </c>
      <c r="P5" s="18" t="s">
        <v>115</v>
      </c>
      <c r="Q5" s="27" t="s">
        <v>147</v>
      </c>
      <c r="S5" s="18" t="s">
        <v>108</v>
      </c>
      <c r="T5" s="18" t="s">
        <v>114</v>
      </c>
      <c r="U5" s="27" t="s">
        <v>147</v>
      </c>
    </row>
    <row r="6" spans="1:23" x14ac:dyDescent="0.25">
      <c r="B6" s="19">
        <v>0</v>
      </c>
      <c r="C6" s="20">
        <f>Datos!D16</f>
        <v>15808</v>
      </c>
      <c r="D6" s="20">
        <f>Datos!D26</f>
        <v>14958</v>
      </c>
      <c r="E6" s="20">
        <f>Datos!D36</f>
        <v>14413</v>
      </c>
      <c r="F6" s="20">
        <f>Datos!D46</f>
        <v>13090</v>
      </c>
      <c r="G6" s="20">
        <f>Datos!D56</f>
        <v>11301</v>
      </c>
      <c r="H6" s="20">
        <f>Datos!D66</f>
        <v>8471</v>
      </c>
      <c r="I6" s="20">
        <f>Datos!D76</f>
        <v>4659</v>
      </c>
      <c r="J6" s="21">
        <f>SUM(C6:H6)</f>
        <v>78041</v>
      </c>
      <c r="K6" s="21">
        <f>SUM(D6:I6)</f>
        <v>66892</v>
      </c>
      <c r="L6" s="21">
        <f>(B6+1)*J6</f>
        <v>78041</v>
      </c>
      <c r="M6" s="21">
        <f>(9-B6)*K6</f>
        <v>602028</v>
      </c>
      <c r="N6" s="21">
        <f>L6+M6</f>
        <v>680069</v>
      </c>
      <c r="O6" s="22">
        <f>((N6/$N$16)-0.1)*100</f>
        <v>1.7879255356028565</v>
      </c>
      <c r="P6" s="23">
        <f>ABS(O6)</f>
        <v>1.7879255356028565</v>
      </c>
      <c r="Q6" s="23" t="str">
        <f>IF(O6&gt;0, "Atracción", "Rechazo")</f>
        <v>Atracción</v>
      </c>
      <c r="S6" s="44">
        <v>0</v>
      </c>
      <c r="T6" s="22">
        <v>1.7879255356028565</v>
      </c>
      <c r="U6" s="23" t="s">
        <v>148</v>
      </c>
    </row>
    <row r="7" spans="1:23" x14ac:dyDescent="0.25">
      <c r="B7" s="19">
        <v>1</v>
      </c>
      <c r="C7" s="20">
        <f>Datos!D17</f>
        <v>14532</v>
      </c>
      <c r="D7" s="20">
        <f>Datos!D27</f>
        <v>12859</v>
      </c>
      <c r="E7" s="20">
        <f>Datos!D37</f>
        <v>10564</v>
      </c>
      <c r="F7" s="20">
        <f>Datos!D47</f>
        <v>8927</v>
      </c>
      <c r="G7" s="20">
        <f>Datos!D57</f>
        <v>7452</v>
      </c>
      <c r="H7" s="20">
        <f>Datos!D67</f>
        <v>4650</v>
      </c>
      <c r="I7" s="20">
        <f>Datos!D77</f>
        <v>2810</v>
      </c>
      <c r="J7" s="21">
        <f t="shared" ref="J7:J14" si="0">SUM(C7:H7)</f>
        <v>58984</v>
      </c>
      <c r="K7" s="21">
        <f t="shared" ref="K7:K14" si="1">SUM(D7:I7)</f>
        <v>47262</v>
      </c>
      <c r="L7" s="21">
        <f t="shared" ref="L7:L14" si="2">(B7+1)*J7</f>
        <v>117968</v>
      </c>
      <c r="M7" s="21">
        <f t="shared" ref="M7:M14" si="3">(9-B7)*K7</f>
        <v>378096</v>
      </c>
      <c r="N7" s="21">
        <f t="shared" ref="N7:N15" si="4">L7+M7</f>
        <v>496064</v>
      </c>
      <c r="O7" s="22">
        <f t="shared" ref="O7:O14" si="5">((N7/$N$16)-0.1)*100</f>
        <v>-1.4015114747278652</v>
      </c>
      <c r="P7" s="23">
        <f t="shared" ref="P7:P15" si="6">ABS(O7)</f>
        <v>1.4015114747278652</v>
      </c>
      <c r="Q7" s="23" t="str">
        <f t="shared" ref="Q7:Q15" si="7">IF(O7&gt;0, "Atracción", "Rechazo")</f>
        <v>Rechazo</v>
      </c>
      <c r="S7" s="44">
        <v>1</v>
      </c>
      <c r="T7" s="22">
        <v>-1.4015114747278652</v>
      </c>
      <c r="U7" s="23" t="s">
        <v>149</v>
      </c>
    </row>
    <row r="8" spans="1:23" x14ac:dyDescent="0.25">
      <c r="B8" s="19">
        <v>2</v>
      </c>
      <c r="C8" s="20">
        <f>Datos!D18</f>
        <v>14880</v>
      </c>
      <c r="D8" s="20">
        <f>Datos!D28</f>
        <v>13684</v>
      </c>
      <c r="E8" s="20">
        <f>Datos!D38</f>
        <v>12913</v>
      </c>
      <c r="F8" s="20">
        <f>Datos!D48</f>
        <v>12050</v>
      </c>
      <c r="G8" s="20">
        <f>Datos!D58</f>
        <v>9550</v>
      </c>
      <c r="H8" s="20">
        <f>Datos!D68</f>
        <v>6117</v>
      </c>
      <c r="I8" s="20">
        <f>Datos!D78</f>
        <v>3843</v>
      </c>
      <c r="J8" s="21">
        <f t="shared" si="0"/>
        <v>69194</v>
      </c>
      <c r="K8" s="21">
        <f t="shared" si="1"/>
        <v>58157</v>
      </c>
      <c r="L8" s="21">
        <f t="shared" si="2"/>
        <v>207582</v>
      </c>
      <c r="M8" s="21">
        <f t="shared" si="3"/>
        <v>407099</v>
      </c>
      <c r="N8" s="21">
        <f t="shared" si="4"/>
        <v>614681</v>
      </c>
      <c r="O8" s="22">
        <f t="shared" si="5"/>
        <v>0.65452749081328365</v>
      </c>
      <c r="P8" s="23">
        <f t="shared" si="6"/>
        <v>0.65452749081328365</v>
      </c>
      <c r="Q8" s="23" t="str">
        <f t="shared" si="7"/>
        <v>Atracción</v>
      </c>
      <c r="S8" s="44">
        <v>2</v>
      </c>
      <c r="T8" s="22">
        <v>0.65452749081328365</v>
      </c>
      <c r="U8" s="23" t="s">
        <v>148</v>
      </c>
    </row>
    <row r="9" spans="1:23" x14ac:dyDescent="0.25">
      <c r="B9" s="19">
        <v>3</v>
      </c>
      <c r="C9" s="20">
        <f>Datos!D19</f>
        <v>14518</v>
      </c>
      <c r="D9" s="20">
        <f>Datos!D29</f>
        <v>12797</v>
      </c>
      <c r="E9" s="20">
        <f>Datos!D39</f>
        <v>11580</v>
      </c>
      <c r="F9" s="20">
        <f>Datos!D49</f>
        <v>10457</v>
      </c>
      <c r="G9" s="20">
        <f>Datos!D59</f>
        <v>8326</v>
      </c>
      <c r="H9" s="20">
        <f>Datos!D69</f>
        <v>5873</v>
      </c>
      <c r="I9" s="20">
        <f>Datos!D79</f>
        <v>3360</v>
      </c>
      <c r="J9" s="21">
        <f t="shared" si="0"/>
        <v>63551</v>
      </c>
      <c r="K9" s="21">
        <f t="shared" si="1"/>
        <v>52393</v>
      </c>
      <c r="L9" s="21">
        <f t="shared" si="2"/>
        <v>254204</v>
      </c>
      <c r="M9" s="21">
        <f t="shared" si="3"/>
        <v>314358</v>
      </c>
      <c r="N9" s="21">
        <f t="shared" si="4"/>
        <v>568562</v>
      </c>
      <c r="O9" s="22">
        <f t="shared" si="5"/>
        <v>-0.14487277265478743</v>
      </c>
      <c r="P9" s="23">
        <f t="shared" si="6"/>
        <v>0.14487277265478743</v>
      </c>
      <c r="Q9" s="23" t="str">
        <f t="shared" si="7"/>
        <v>Rechazo</v>
      </c>
      <c r="S9" s="44">
        <v>3</v>
      </c>
      <c r="T9" s="22">
        <v>-0.14487277265478743</v>
      </c>
      <c r="U9" s="23" t="s">
        <v>149</v>
      </c>
    </row>
    <row r="10" spans="1:23" x14ac:dyDescent="0.25">
      <c r="B10" s="19">
        <v>4</v>
      </c>
      <c r="C10" s="20">
        <f>Datos!D20</f>
        <v>14705</v>
      </c>
      <c r="D10" s="20">
        <f>Datos!D30</f>
        <v>12651</v>
      </c>
      <c r="E10" s="20">
        <f>Datos!D40</f>
        <v>11386</v>
      </c>
      <c r="F10" s="20">
        <f>Datos!D50</f>
        <v>9419</v>
      </c>
      <c r="G10" s="20">
        <f>Datos!D60</f>
        <v>8613</v>
      </c>
      <c r="H10" s="20">
        <f>Datos!D70</f>
        <v>5220</v>
      </c>
      <c r="I10" s="20">
        <f>Datos!D80</f>
        <v>3348</v>
      </c>
      <c r="J10" s="21">
        <f t="shared" si="0"/>
        <v>61994</v>
      </c>
      <c r="K10" s="21">
        <f t="shared" si="1"/>
        <v>50637</v>
      </c>
      <c r="L10" s="21">
        <f t="shared" si="2"/>
        <v>309970</v>
      </c>
      <c r="M10" s="21">
        <f t="shared" si="3"/>
        <v>253185</v>
      </c>
      <c r="N10" s="21">
        <f t="shared" si="4"/>
        <v>563155</v>
      </c>
      <c r="O10" s="22">
        <f t="shared" si="5"/>
        <v>-0.23859460583789821</v>
      </c>
      <c r="P10" s="23">
        <f t="shared" si="6"/>
        <v>0.23859460583789821</v>
      </c>
      <c r="Q10" s="23" t="str">
        <f t="shared" si="7"/>
        <v>Rechazo</v>
      </c>
      <c r="S10" s="44">
        <v>4</v>
      </c>
      <c r="T10" s="22">
        <v>-0.23859460583789821</v>
      </c>
      <c r="U10" s="23" t="s">
        <v>149</v>
      </c>
    </row>
    <row r="11" spans="1:23" x14ac:dyDescent="0.25">
      <c r="B11" s="19">
        <v>5</v>
      </c>
      <c r="C11" s="20">
        <f>Datos!D21</f>
        <v>14296</v>
      </c>
      <c r="D11" s="20">
        <f>Datos!D31</f>
        <v>13194</v>
      </c>
      <c r="E11" s="20">
        <f>Datos!D41</f>
        <v>12153</v>
      </c>
      <c r="F11" s="20">
        <f>Datos!D51</f>
        <v>11289</v>
      </c>
      <c r="G11" s="20">
        <f>Datos!D61</f>
        <v>8397</v>
      </c>
      <c r="H11" s="20">
        <f>Datos!D71</f>
        <v>5979</v>
      </c>
      <c r="I11" s="20">
        <f>Datos!D81</f>
        <v>3383</v>
      </c>
      <c r="J11" s="21">
        <f t="shared" si="0"/>
        <v>65308</v>
      </c>
      <c r="K11" s="21">
        <f t="shared" si="1"/>
        <v>54395</v>
      </c>
      <c r="L11" s="21">
        <f t="shared" si="2"/>
        <v>391848</v>
      </c>
      <c r="M11" s="21">
        <f t="shared" si="3"/>
        <v>217580</v>
      </c>
      <c r="N11" s="21">
        <f t="shared" si="4"/>
        <v>609428</v>
      </c>
      <c r="O11" s="22">
        <f t="shared" si="5"/>
        <v>0.56347500520002725</v>
      </c>
      <c r="P11" s="23">
        <f t="shared" si="6"/>
        <v>0.56347500520002725</v>
      </c>
      <c r="Q11" s="23" t="str">
        <f t="shared" si="7"/>
        <v>Atracción</v>
      </c>
      <c r="S11" s="44">
        <v>5</v>
      </c>
      <c r="T11" s="22">
        <v>0.56347500520002725</v>
      </c>
      <c r="U11" s="23" t="s">
        <v>148</v>
      </c>
    </row>
    <row r="12" spans="1:23" x14ac:dyDescent="0.25">
      <c r="B12" s="19">
        <v>6</v>
      </c>
      <c r="C12" s="20">
        <f>Datos!D22</f>
        <v>13965</v>
      </c>
      <c r="D12" s="20">
        <f>Datos!D32</f>
        <v>12401</v>
      </c>
      <c r="E12" s="20">
        <f>Datos!D42</f>
        <v>11281</v>
      </c>
      <c r="F12" s="20">
        <f>Datos!D52</f>
        <v>9401</v>
      </c>
      <c r="G12" s="20">
        <f>Datos!D62</f>
        <v>7693</v>
      </c>
      <c r="H12" s="20">
        <f>Datos!D72</f>
        <v>4380</v>
      </c>
      <c r="I12" s="20">
        <f>Datos!D82</f>
        <v>2969</v>
      </c>
      <c r="J12" s="21">
        <f t="shared" si="0"/>
        <v>59121</v>
      </c>
      <c r="K12" s="21">
        <f t="shared" si="1"/>
        <v>48125</v>
      </c>
      <c r="L12" s="21">
        <f t="shared" si="2"/>
        <v>413847</v>
      </c>
      <c r="M12" s="21">
        <f t="shared" si="3"/>
        <v>144375</v>
      </c>
      <c r="N12" s="21">
        <f t="shared" si="4"/>
        <v>558222</v>
      </c>
      <c r="O12" s="22">
        <f t="shared" si="5"/>
        <v>-0.32410039520210793</v>
      </c>
      <c r="P12" s="23">
        <f t="shared" si="6"/>
        <v>0.32410039520210793</v>
      </c>
      <c r="Q12" s="23" t="str">
        <f t="shared" si="7"/>
        <v>Rechazo</v>
      </c>
      <c r="S12" s="44">
        <v>6</v>
      </c>
      <c r="T12" s="22">
        <v>-0.32410039520210793</v>
      </c>
      <c r="U12" s="23" t="s">
        <v>149</v>
      </c>
    </row>
    <row r="13" spans="1:23" x14ac:dyDescent="0.25">
      <c r="B13" s="19">
        <v>7</v>
      </c>
      <c r="C13" s="20">
        <f>Datos!D23</f>
        <v>14152</v>
      </c>
      <c r="D13" s="20">
        <f>Datos!D33</f>
        <v>12275</v>
      </c>
      <c r="E13" s="20">
        <f>Datos!D43</f>
        <v>10164</v>
      </c>
      <c r="F13" s="20">
        <f>Datos!D53</f>
        <v>9486</v>
      </c>
      <c r="G13" s="20">
        <f>Datos!D63</f>
        <v>6754</v>
      </c>
      <c r="H13" s="20">
        <f>Datos!D73</f>
        <v>4321</v>
      </c>
      <c r="I13" s="20">
        <f>Datos!D83</f>
        <v>2399</v>
      </c>
      <c r="J13" s="21">
        <f t="shared" si="0"/>
        <v>57152</v>
      </c>
      <c r="K13" s="21">
        <f t="shared" si="1"/>
        <v>45399</v>
      </c>
      <c r="L13" s="21">
        <f t="shared" si="2"/>
        <v>457216</v>
      </c>
      <c r="M13" s="21">
        <f t="shared" si="3"/>
        <v>90798</v>
      </c>
      <c r="N13" s="21">
        <f t="shared" si="4"/>
        <v>548014</v>
      </c>
      <c r="O13" s="22">
        <f t="shared" si="5"/>
        <v>-0.50104000554669625</v>
      </c>
      <c r="P13" s="23">
        <f t="shared" si="6"/>
        <v>0.50104000554669625</v>
      </c>
      <c r="Q13" s="23" t="str">
        <f t="shared" si="7"/>
        <v>Rechazo</v>
      </c>
      <c r="S13" s="44">
        <v>7</v>
      </c>
      <c r="T13" s="22">
        <v>-0.50104000554669625</v>
      </c>
      <c r="U13" s="23" t="s">
        <v>149</v>
      </c>
    </row>
    <row r="14" spans="1:23" x14ac:dyDescent="0.25">
      <c r="B14" s="19">
        <v>8</v>
      </c>
      <c r="C14" s="20">
        <f>Datos!D24</f>
        <v>14523</v>
      </c>
      <c r="D14" s="20">
        <f>Datos!D34</f>
        <v>12378</v>
      </c>
      <c r="E14" s="20">
        <f>Datos!D44</f>
        <v>11157</v>
      </c>
      <c r="F14" s="20">
        <f>Datos!D54</f>
        <v>9770</v>
      </c>
      <c r="G14" s="20">
        <f>Datos!D64</f>
        <v>6957</v>
      </c>
      <c r="H14" s="20">
        <f>Datos!D74</f>
        <v>4812</v>
      </c>
      <c r="I14" s="20">
        <f>Datos!D84</f>
        <v>2558</v>
      </c>
      <c r="J14" s="21">
        <f t="shared" si="0"/>
        <v>59597</v>
      </c>
      <c r="K14" s="21">
        <f t="shared" si="1"/>
        <v>47632</v>
      </c>
      <c r="L14" s="21">
        <f t="shared" si="2"/>
        <v>536373</v>
      </c>
      <c r="M14" s="21">
        <f t="shared" si="3"/>
        <v>47632</v>
      </c>
      <c r="N14" s="21">
        <f t="shared" si="4"/>
        <v>584005</v>
      </c>
      <c r="O14" s="22">
        <f t="shared" si="5"/>
        <v>0.12280732163904851</v>
      </c>
      <c r="P14" s="23">
        <f t="shared" si="6"/>
        <v>0.12280732163904851</v>
      </c>
      <c r="Q14" s="23" t="str">
        <f t="shared" si="7"/>
        <v>Atracción</v>
      </c>
      <c r="S14" s="44">
        <v>8</v>
      </c>
      <c r="T14" s="22">
        <v>0.12280732163904851</v>
      </c>
      <c r="U14" s="23" t="s">
        <v>148</v>
      </c>
    </row>
    <row r="15" spans="1:23" ht="15.75" thickBot="1" x14ac:dyDescent="0.3">
      <c r="B15" s="19">
        <v>9</v>
      </c>
      <c r="C15" s="20">
        <f>Datos!D25</f>
        <v>13412</v>
      </c>
      <c r="D15" s="20">
        <f>Datos!D35</f>
        <v>11520</v>
      </c>
      <c r="E15" s="20">
        <f>Datos!D45</f>
        <v>10320</v>
      </c>
      <c r="F15" s="20">
        <f>Datos!D55</f>
        <v>9073</v>
      </c>
      <c r="G15" s="20">
        <f>Datos!D65</f>
        <v>6655</v>
      </c>
      <c r="H15" s="20">
        <f>Datos!D75</f>
        <v>3720</v>
      </c>
      <c r="I15" s="20">
        <f>Datos!D85</f>
        <v>2033</v>
      </c>
      <c r="J15" s="21">
        <f>SUM(C15:H15)</f>
        <v>54700</v>
      </c>
      <c r="K15" s="21">
        <f>SUM(D15:I15)</f>
        <v>43321</v>
      </c>
      <c r="L15" s="21">
        <f>(B15+1)*J15</f>
        <v>547000</v>
      </c>
      <c r="M15" s="21">
        <f>(9-B15)*K15</f>
        <v>0</v>
      </c>
      <c r="N15" s="21">
        <f t="shared" si="4"/>
        <v>547000</v>
      </c>
      <c r="O15" s="22">
        <f>((N15/$N$16)-0.1)*100</f>
        <v>-0.51861609928586372</v>
      </c>
      <c r="P15" s="24">
        <f t="shared" si="6"/>
        <v>0.51861609928586372</v>
      </c>
      <c r="Q15" s="23" t="str">
        <f t="shared" si="7"/>
        <v>Rechazo</v>
      </c>
      <c r="S15" s="44">
        <v>9</v>
      </c>
      <c r="T15" s="22">
        <v>-0.51861609928586372</v>
      </c>
      <c r="U15" s="23" t="s">
        <v>149</v>
      </c>
    </row>
    <row r="16" spans="1:23" ht="15.75" thickBot="1" x14ac:dyDescent="0.3">
      <c r="C16" s="3"/>
      <c r="D16" s="3"/>
      <c r="E16" s="3"/>
      <c r="F16" s="3"/>
      <c r="G16" s="3"/>
      <c r="H16" s="3"/>
      <c r="I16" s="3"/>
      <c r="N16" s="25">
        <f>SUM(N6:N15)</f>
        <v>5769200</v>
      </c>
      <c r="P16" s="26">
        <f>SUM(P6:P15)</f>
        <v>6.2574707065104356</v>
      </c>
    </row>
    <row r="18" spans="2:21" x14ac:dyDescent="0.25">
      <c r="B18" s="222" t="s">
        <v>145</v>
      </c>
      <c r="C18" s="222"/>
      <c r="D18" s="222"/>
      <c r="E18" s="222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22"/>
    </row>
    <row r="19" spans="2:21" x14ac:dyDescent="0.25">
      <c r="B19" s="17"/>
      <c r="C19" s="217" t="s">
        <v>106</v>
      </c>
      <c r="D19" s="217"/>
      <c r="E19" s="217"/>
      <c r="F19" s="217"/>
      <c r="G19" s="217"/>
      <c r="H19" s="217"/>
      <c r="I19" s="217"/>
      <c r="J19" s="217" t="s">
        <v>107</v>
      </c>
      <c r="K19" s="217"/>
      <c r="L19" s="217"/>
      <c r="M19" s="217"/>
      <c r="N19" s="217"/>
      <c r="O19" s="217"/>
      <c r="P19" s="217"/>
      <c r="S19" s="220" t="s">
        <v>151</v>
      </c>
      <c r="T19" s="221"/>
      <c r="U19" s="221"/>
    </row>
    <row r="20" spans="2:21" x14ac:dyDescent="0.25">
      <c r="B20" s="18" t="s">
        <v>108</v>
      </c>
      <c r="C20" s="18">
        <v>10</v>
      </c>
      <c r="D20" s="18">
        <v>20</v>
      </c>
      <c r="E20" s="18">
        <v>30</v>
      </c>
      <c r="F20" s="18">
        <v>40</v>
      </c>
      <c r="G20" s="18">
        <v>50</v>
      </c>
      <c r="H20" s="18">
        <v>60</v>
      </c>
      <c r="I20" s="18">
        <v>70</v>
      </c>
      <c r="J20" s="18" t="s">
        <v>109</v>
      </c>
      <c r="K20" s="18" t="s">
        <v>110</v>
      </c>
      <c r="L20" s="18" t="s">
        <v>111</v>
      </c>
      <c r="M20" s="18" t="s">
        <v>112</v>
      </c>
      <c r="N20" s="18" t="s">
        <v>113</v>
      </c>
      <c r="O20" s="18" t="s">
        <v>114</v>
      </c>
      <c r="P20" s="18" t="s">
        <v>115</v>
      </c>
      <c r="Q20" s="27" t="s">
        <v>147</v>
      </c>
      <c r="S20" s="18" t="s">
        <v>108</v>
      </c>
      <c r="T20" s="18" t="s">
        <v>114</v>
      </c>
      <c r="U20" s="27" t="s">
        <v>147</v>
      </c>
    </row>
    <row r="21" spans="2:21" x14ac:dyDescent="0.25">
      <c r="B21" s="19">
        <v>0</v>
      </c>
      <c r="C21" s="20">
        <f>Datos!H16</f>
        <v>15685</v>
      </c>
      <c r="D21" s="20">
        <f>Datos!H26</f>
        <v>14891</v>
      </c>
      <c r="E21" s="20">
        <f>Datos!H36</f>
        <v>12959</v>
      </c>
      <c r="F21" s="20">
        <f>Datos!H46</f>
        <v>11513</v>
      </c>
      <c r="G21" s="20">
        <f>Datos!H56</f>
        <v>8886</v>
      </c>
      <c r="H21" s="20">
        <f>Datos!H66</f>
        <v>5698</v>
      </c>
      <c r="I21" s="20">
        <f>Datos!H76</f>
        <v>4217</v>
      </c>
      <c r="J21" s="21">
        <f>SUM(C21:H21)</f>
        <v>69632</v>
      </c>
      <c r="K21" s="21">
        <f>SUM(D21:I21)</f>
        <v>58164</v>
      </c>
      <c r="L21" s="21">
        <f>(B21+1)*J21</f>
        <v>69632</v>
      </c>
      <c r="M21" s="21">
        <f>(9-B21)*K21</f>
        <v>523476</v>
      </c>
      <c r="N21" s="21">
        <f>L21+M21</f>
        <v>593108</v>
      </c>
      <c r="O21" s="22">
        <f>((N21/$N$31)-0.1)*100</f>
        <v>1.5546807027551235</v>
      </c>
      <c r="P21" s="23">
        <f>ABS(O21)</f>
        <v>1.5546807027551235</v>
      </c>
      <c r="Q21" s="23" t="str">
        <f>IF(O21&gt;0, "Atracción", "Rechazo")</f>
        <v>Atracción</v>
      </c>
      <c r="S21" s="19">
        <v>0</v>
      </c>
      <c r="T21" s="22">
        <v>1.5546807027551235</v>
      </c>
      <c r="U21" s="23" t="s">
        <v>148</v>
      </c>
    </row>
    <row r="22" spans="2:21" x14ac:dyDescent="0.25">
      <c r="B22" s="19">
        <v>1</v>
      </c>
      <c r="C22" s="20">
        <f>Datos!H17</f>
        <v>14765</v>
      </c>
      <c r="D22" s="20">
        <f>Datos!H27</f>
        <v>13090</v>
      </c>
      <c r="E22" s="20">
        <f>Datos!H37</f>
        <v>9333</v>
      </c>
      <c r="F22" s="20">
        <f>Datos!H47</f>
        <v>7759</v>
      </c>
      <c r="G22" s="20">
        <f>Datos!H57</f>
        <v>5243</v>
      </c>
      <c r="H22" s="20">
        <f>Datos!H67</f>
        <v>3167</v>
      </c>
      <c r="I22" s="20">
        <f>Datos!H77</f>
        <v>2192</v>
      </c>
      <c r="J22" s="21">
        <f t="shared" ref="J22:J29" si="8">SUM(C22:H22)</f>
        <v>53357</v>
      </c>
      <c r="K22" s="21">
        <f t="shared" ref="K22:K29" si="9">SUM(D22:I22)</f>
        <v>40784</v>
      </c>
      <c r="L22" s="21">
        <f t="shared" ref="L22:L29" si="10">(B22+1)*J22</f>
        <v>106714</v>
      </c>
      <c r="M22" s="21">
        <f t="shared" ref="M22:M29" si="11">(9-B22)*K22</f>
        <v>326272</v>
      </c>
      <c r="N22" s="21">
        <f t="shared" ref="N22:N30" si="12">L22+M22</f>
        <v>432986</v>
      </c>
      <c r="O22" s="22">
        <f t="shared" ref="O22:O30" si="13">((N22/$N$31)-0.1)*100</f>
        <v>-1.5647487830831321</v>
      </c>
      <c r="P22" s="23">
        <f t="shared" ref="P22:P30" si="14">ABS(O22)</f>
        <v>1.5647487830831321</v>
      </c>
      <c r="Q22" s="23" t="str">
        <f t="shared" ref="Q22:Q30" si="15">IF(O22&gt;0, "Atracción", "Rechazo")</f>
        <v>Rechazo</v>
      </c>
      <c r="S22" s="19">
        <v>1</v>
      </c>
      <c r="T22" s="22">
        <v>-1.5647487830831321</v>
      </c>
      <c r="U22" s="23" t="s">
        <v>149</v>
      </c>
    </row>
    <row r="23" spans="2:21" x14ac:dyDescent="0.25">
      <c r="B23" s="19">
        <v>2</v>
      </c>
      <c r="C23" s="20">
        <f>Datos!H18</f>
        <v>15065</v>
      </c>
      <c r="D23" s="20">
        <f>Datos!H28</f>
        <v>14115</v>
      </c>
      <c r="E23" s="20">
        <f>Datos!H38</f>
        <v>12225</v>
      </c>
      <c r="F23" s="20">
        <f>Datos!H48</f>
        <v>10336</v>
      </c>
      <c r="G23" s="20">
        <f>Datos!H58</f>
        <v>6656</v>
      </c>
      <c r="H23" s="20">
        <f>Datos!H68</f>
        <v>4273</v>
      </c>
      <c r="I23" s="20">
        <f>Datos!H78</f>
        <v>3091</v>
      </c>
      <c r="J23" s="21">
        <f t="shared" si="8"/>
        <v>62670</v>
      </c>
      <c r="K23" s="21">
        <f t="shared" si="9"/>
        <v>50696</v>
      </c>
      <c r="L23" s="21">
        <f t="shared" si="10"/>
        <v>188010</v>
      </c>
      <c r="M23" s="21">
        <f t="shared" si="11"/>
        <v>354872</v>
      </c>
      <c r="N23" s="21">
        <f t="shared" si="12"/>
        <v>542882</v>
      </c>
      <c r="O23" s="22">
        <f t="shared" si="13"/>
        <v>0.57619888666669006</v>
      </c>
      <c r="P23" s="23">
        <f t="shared" si="14"/>
        <v>0.57619888666669006</v>
      </c>
      <c r="Q23" s="23" t="str">
        <f t="shared" si="15"/>
        <v>Atracción</v>
      </c>
      <c r="S23" s="19">
        <v>2</v>
      </c>
      <c r="T23" s="22">
        <v>0.57619888666669006</v>
      </c>
      <c r="U23" s="23" t="s">
        <v>148</v>
      </c>
    </row>
    <row r="24" spans="2:21" x14ac:dyDescent="0.25">
      <c r="B24" s="19">
        <v>3</v>
      </c>
      <c r="C24" s="20">
        <f>Datos!H19</f>
        <v>14555</v>
      </c>
      <c r="D24" s="20">
        <f>Datos!H29</f>
        <v>13775</v>
      </c>
      <c r="E24" s="20">
        <f>Datos!H39</f>
        <v>11061</v>
      </c>
      <c r="F24" s="20">
        <f>Datos!H49</f>
        <v>8988</v>
      </c>
      <c r="G24" s="20">
        <f>Datos!H59</f>
        <v>6174</v>
      </c>
      <c r="H24" s="20">
        <f>Datos!H69</f>
        <v>4263</v>
      </c>
      <c r="I24" s="20">
        <f>Datos!H79</f>
        <v>2812</v>
      </c>
      <c r="J24" s="21">
        <f t="shared" si="8"/>
        <v>58816</v>
      </c>
      <c r="K24" s="21">
        <f t="shared" si="9"/>
        <v>47073</v>
      </c>
      <c r="L24" s="21">
        <f t="shared" si="10"/>
        <v>235264</v>
      </c>
      <c r="M24" s="21">
        <f t="shared" si="11"/>
        <v>282438</v>
      </c>
      <c r="N24" s="21">
        <f t="shared" si="12"/>
        <v>517702</v>
      </c>
      <c r="O24" s="22">
        <f t="shared" si="13"/>
        <v>8.5652712790475205E-2</v>
      </c>
      <c r="P24" s="23">
        <f t="shared" si="14"/>
        <v>8.5652712790475205E-2</v>
      </c>
      <c r="Q24" s="23" t="str">
        <f t="shared" si="15"/>
        <v>Atracción</v>
      </c>
      <c r="S24" s="19">
        <v>3</v>
      </c>
      <c r="T24" s="22">
        <v>8.5652712790475205E-2</v>
      </c>
      <c r="U24" s="23" t="s">
        <v>148</v>
      </c>
    </row>
    <row r="25" spans="2:21" x14ac:dyDescent="0.25">
      <c r="B25" s="19">
        <v>4</v>
      </c>
      <c r="C25" s="20">
        <f>Datos!H20</f>
        <v>15032</v>
      </c>
      <c r="D25" s="20">
        <f>Datos!H30</f>
        <v>13200</v>
      </c>
      <c r="E25" s="20">
        <f>Datos!H40</f>
        <v>10612</v>
      </c>
      <c r="F25" s="20">
        <f>Datos!H50</f>
        <v>8260</v>
      </c>
      <c r="G25" s="20">
        <f>Datos!H60</f>
        <v>5967</v>
      </c>
      <c r="H25" s="20">
        <f>Datos!H70</f>
        <v>3957</v>
      </c>
      <c r="I25" s="20">
        <f>Datos!H80</f>
        <v>2778</v>
      </c>
      <c r="J25" s="21">
        <f t="shared" si="8"/>
        <v>57028</v>
      </c>
      <c r="K25" s="21">
        <f t="shared" si="9"/>
        <v>44774</v>
      </c>
      <c r="L25" s="21">
        <f t="shared" si="10"/>
        <v>285140</v>
      </c>
      <c r="M25" s="21">
        <f t="shared" si="11"/>
        <v>223870</v>
      </c>
      <c r="N25" s="21">
        <f t="shared" si="12"/>
        <v>509010</v>
      </c>
      <c r="O25" s="22">
        <f t="shared" si="13"/>
        <v>-8.3681176936771517E-2</v>
      </c>
      <c r="P25" s="23">
        <f t="shared" si="14"/>
        <v>8.3681176936771517E-2</v>
      </c>
      <c r="Q25" s="23" t="str">
        <f t="shared" si="15"/>
        <v>Rechazo</v>
      </c>
      <c r="S25" s="19">
        <v>4</v>
      </c>
      <c r="T25" s="22">
        <v>-8.3681176936771517E-2</v>
      </c>
      <c r="U25" s="23" t="s">
        <v>149</v>
      </c>
    </row>
    <row r="26" spans="2:21" x14ac:dyDescent="0.25">
      <c r="B26" s="19">
        <v>5</v>
      </c>
      <c r="C26" s="20">
        <f>Datos!H21</f>
        <v>15237</v>
      </c>
      <c r="D26" s="20">
        <f>Datos!H31</f>
        <v>12644</v>
      </c>
      <c r="E26" s="20">
        <f>Datos!H41</f>
        <v>11225</v>
      </c>
      <c r="F26" s="20">
        <f>Datos!H51</f>
        <v>8999</v>
      </c>
      <c r="G26" s="20">
        <f>Datos!H61</f>
        <v>5981</v>
      </c>
      <c r="H26" s="20">
        <f>Datos!H71</f>
        <v>4191</v>
      </c>
      <c r="I26" s="20">
        <f>Datos!H81</f>
        <v>2802</v>
      </c>
      <c r="J26" s="21">
        <f t="shared" si="8"/>
        <v>58277</v>
      </c>
      <c r="K26" s="21">
        <f t="shared" si="9"/>
        <v>45842</v>
      </c>
      <c r="L26" s="21">
        <f t="shared" si="10"/>
        <v>349662</v>
      </c>
      <c r="M26" s="21">
        <f t="shared" si="11"/>
        <v>183368</v>
      </c>
      <c r="N26" s="21">
        <f t="shared" si="12"/>
        <v>533030</v>
      </c>
      <c r="O26" s="22">
        <f t="shared" si="13"/>
        <v>0.38426636462425695</v>
      </c>
      <c r="P26" s="23">
        <f t="shared" si="14"/>
        <v>0.38426636462425695</v>
      </c>
      <c r="Q26" s="23" t="str">
        <f t="shared" si="15"/>
        <v>Atracción</v>
      </c>
      <c r="S26" s="19">
        <v>5</v>
      </c>
      <c r="T26" s="22">
        <v>0.38426636462425695</v>
      </c>
      <c r="U26" s="23" t="s">
        <v>148</v>
      </c>
    </row>
    <row r="27" spans="2:21" x14ac:dyDescent="0.25">
      <c r="B27" s="19">
        <v>6</v>
      </c>
      <c r="C27" s="20">
        <f>Datos!H22</f>
        <v>15033</v>
      </c>
      <c r="D27" s="20">
        <f>Datos!H32</f>
        <v>11742</v>
      </c>
      <c r="E27" s="20">
        <f>Datos!H42</f>
        <v>10927</v>
      </c>
      <c r="F27" s="20">
        <f>Datos!H52</f>
        <v>7691</v>
      </c>
      <c r="G27" s="20">
        <f>Datos!H62</f>
        <v>5182</v>
      </c>
      <c r="H27" s="20">
        <f>Datos!H72</f>
        <v>3587</v>
      </c>
      <c r="I27" s="20">
        <f>Datos!H82</f>
        <v>2240</v>
      </c>
      <c r="J27" s="21">
        <f t="shared" si="8"/>
        <v>54162</v>
      </c>
      <c r="K27" s="21">
        <f t="shared" si="9"/>
        <v>41369</v>
      </c>
      <c r="L27" s="21">
        <f t="shared" si="10"/>
        <v>379134</v>
      </c>
      <c r="M27" s="21">
        <f t="shared" si="11"/>
        <v>124107</v>
      </c>
      <c r="N27" s="21">
        <f t="shared" si="12"/>
        <v>503241</v>
      </c>
      <c r="O27" s="22">
        <f t="shared" si="13"/>
        <v>-0.19607040954566224</v>
      </c>
      <c r="P27" s="23">
        <f t="shared" si="14"/>
        <v>0.19607040954566224</v>
      </c>
      <c r="Q27" s="23" t="str">
        <f t="shared" si="15"/>
        <v>Rechazo</v>
      </c>
      <c r="S27" s="19">
        <v>6</v>
      </c>
      <c r="T27" s="22">
        <v>-0.19607040954566224</v>
      </c>
      <c r="U27" s="23" t="s">
        <v>149</v>
      </c>
    </row>
    <row r="28" spans="2:21" x14ac:dyDescent="0.25">
      <c r="B28" s="19">
        <v>7</v>
      </c>
      <c r="C28" s="20">
        <f>Datos!H23</f>
        <v>15613</v>
      </c>
      <c r="D28" s="20">
        <f>Datos!H33</f>
        <v>11366</v>
      </c>
      <c r="E28" s="20">
        <f>Datos!H43</f>
        <v>10015</v>
      </c>
      <c r="F28" s="20">
        <f>Datos!H53</f>
        <v>7435</v>
      </c>
      <c r="G28" s="20">
        <f>Datos!H63</f>
        <v>4349</v>
      </c>
      <c r="H28" s="20">
        <f>Datos!H73</f>
        <v>3238</v>
      </c>
      <c r="I28" s="20">
        <f>Datos!H83</f>
        <v>1848</v>
      </c>
      <c r="J28" s="21">
        <f t="shared" si="8"/>
        <v>52016</v>
      </c>
      <c r="K28" s="21">
        <f t="shared" si="9"/>
        <v>38251</v>
      </c>
      <c r="L28" s="21">
        <f t="shared" si="10"/>
        <v>416128</v>
      </c>
      <c r="M28" s="21">
        <f t="shared" si="11"/>
        <v>76502</v>
      </c>
      <c r="N28" s="21">
        <f t="shared" si="12"/>
        <v>492630</v>
      </c>
      <c r="O28" s="22">
        <f t="shared" si="13"/>
        <v>-0.40278945049087855</v>
      </c>
      <c r="P28" s="23">
        <f t="shared" si="14"/>
        <v>0.40278945049087855</v>
      </c>
      <c r="Q28" s="23" t="str">
        <f t="shared" si="15"/>
        <v>Rechazo</v>
      </c>
      <c r="S28" s="19">
        <v>7</v>
      </c>
      <c r="T28" s="22">
        <v>-0.40278945049087855</v>
      </c>
      <c r="U28" s="23" t="s">
        <v>149</v>
      </c>
    </row>
    <row r="29" spans="2:21" x14ac:dyDescent="0.25">
      <c r="B29" s="19">
        <v>8</v>
      </c>
      <c r="C29" s="20">
        <f>Datos!H24</f>
        <v>15620</v>
      </c>
      <c r="D29" s="20">
        <f>Datos!H34</f>
        <v>11227</v>
      </c>
      <c r="E29" s="20">
        <f>Datos!H44</f>
        <v>11258</v>
      </c>
      <c r="F29" s="20">
        <f>Datos!H54</f>
        <v>7696</v>
      </c>
      <c r="G29" s="20">
        <f>Datos!H64</f>
        <v>4797</v>
      </c>
      <c r="H29" s="20">
        <f>Datos!H74</f>
        <v>3476</v>
      </c>
      <c r="I29" s="20">
        <f>Datos!H84</f>
        <v>2185</v>
      </c>
      <c r="J29" s="21">
        <f t="shared" si="8"/>
        <v>54074</v>
      </c>
      <c r="K29" s="21">
        <f t="shared" si="9"/>
        <v>40639</v>
      </c>
      <c r="L29" s="21">
        <f t="shared" si="10"/>
        <v>486666</v>
      </c>
      <c r="M29" s="21">
        <f t="shared" si="11"/>
        <v>40639</v>
      </c>
      <c r="N29" s="21">
        <f t="shared" si="12"/>
        <v>527305</v>
      </c>
      <c r="O29" s="22">
        <f t="shared" si="13"/>
        <v>0.27273432151697502</v>
      </c>
      <c r="P29" s="23">
        <f t="shared" si="14"/>
        <v>0.27273432151697502</v>
      </c>
      <c r="Q29" s="23" t="str">
        <f t="shared" si="15"/>
        <v>Atracción</v>
      </c>
      <c r="S29" s="19">
        <v>8</v>
      </c>
      <c r="T29" s="22">
        <v>0.27273432151697502</v>
      </c>
      <c r="U29" s="23" t="s">
        <v>148</v>
      </c>
    </row>
    <row r="30" spans="2:21" ht="15.75" thickBot="1" x14ac:dyDescent="0.3">
      <c r="B30" s="19">
        <v>9</v>
      </c>
      <c r="C30" s="20">
        <f>Datos!H25</f>
        <v>13827</v>
      </c>
      <c r="D30" s="20">
        <f>Datos!H35</f>
        <v>10422</v>
      </c>
      <c r="E30" s="20">
        <f>Datos!H45</f>
        <v>9429</v>
      </c>
      <c r="F30" s="20">
        <f>Datos!H55</f>
        <v>7078</v>
      </c>
      <c r="G30" s="20">
        <f>Datos!H65</f>
        <v>4430</v>
      </c>
      <c r="H30" s="20">
        <f>Datos!H75</f>
        <v>2930</v>
      </c>
      <c r="I30" s="20">
        <f>Datos!H85</f>
        <v>1484</v>
      </c>
      <c r="J30" s="21">
        <f>SUM(C30:H30)</f>
        <v>48116</v>
      </c>
      <c r="K30" s="21">
        <f>SUM(D30:I30)</f>
        <v>35773</v>
      </c>
      <c r="L30" s="21">
        <f>(B30+1)*J30</f>
        <v>481160</v>
      </c>
      <c r="M30" s="21">
        <f>(9-B30)*K30</f>
        <v>0</v>
      </c>
      <c r="N30" s="21">
        <f t="shared" si="12"/>
        <v>481160</v>
      </c>
      <c r="O30" s="22">
        <f t="shared" si="13"/>
        <v>-0.62624316829708038</v>
      </c>
      <c r="P30" s="24">
        <f t="shared" si="14"/>
        <v>0.62624316829708038</v>
      </c>
      <c r="Q30" s="23" t="str">
        <f t="shared" si="15"/>
        <v>Rechazo</v>
      </c>
      <c r="S30" s="19">
        <v>9</v>
      </c>
      <c r="T30" s="22">
        <v>-0.62624316829708038</v>
      </c>
      <c r="U30" s="23" t="s">
        <v>149</v>
      </c>
    </row>
    <row r="31" spans="2:21" ht="15.75" thickBot="1" x14ac:dyDescent="0.3">
      <c r="C31" s="3"/>
      <c r="D31" s="3"/>
      <c r="E31" s="3"/>
      <c r="F31" s="3"/>
      <c r="G31" s="3"/>
      <c r="H31" s="3"/>
      <c r="I31" s="3"/>
      <c r="N31" s="25">
        <f>SUM(N21:N30)</f>
        <v>5133054</v>
      </c>
      <c r="P31" s="26">
        <f>SUM(P21:P30)</f>
        <v>5.7470659767070451</v>
      </c>
    </row>
  </sheetData>
  <mergeCells count="10">
    <mergeCell ref="S19:U19"/>
    <mergeCell ref="S4:U4"/>
    <mergeCell ref="A1:B1"/>
    <mergeCell ref="D1:F1"/>
    <mergeCell ref="B18:P18"/>
    <mergeCell ref="C19:I19"/>
    <mergeCell ref="J19:P19"/>
    <mergeCell ref="B3:P3"/>
    <mergeCell ref="C4:I4"/>
    <mergeCell ref="J4:P4"/>
  </mergeCells>
  <phoneticPr fontId="9" type="noConversion"/>
  <conditionalFormatting sqref="Q6:Q15">
    <cfRule type="containsText" dxfId="7" priority="8" operator="containsText" text="Atracción">
      <formula>NOT(ISERROR(SEARCH("Atracción",Q6)))</formula>
    </cfRule>
  </conditionalFormatting>
  <conditionalFormatting sqref="Q7:Q15">
    <cfRule type="containsText" dxfId="6" priority="7" operator="containsText" text="Rechazo">
      <formula>NOT(ISERROR(SEARCH("Rechazo",Q7)))</formula>
    </cfRule>
  </conditionalFormatting>
  <conditionalFormatting sqref="Q21:Q30">
    <cfRule type="containsText" dxfId="5" priority="6" operator="containsText" text="Atracción">
      <formula>NOT(ISERROR(SEARCH("Atracción",Q21)))</formula>
    </cfRule>
  </conditionalFormatting>
  <conditionalFormatting sqref="Q22:Q30">
    <cfRule type="containsText" dxfId="4" priority="5" operator="containsText" text="Rechazo">
      <formula>NOT(ISERROR(SEARCH("Rechazo",Q22)))</formula>
    </cfRule>
  </conditionalFormatting>
  <conditionalFormatting sqref="U6:U15">
    <cfRule type="containsText" dxfId="3" priority="4" operator="containsText" text="Atracción">
      <formula>NOT(ISERROR(SEARCH("Atracción",U6)))</formula>
    </cfRule>
  </conditionalFormatting>
  <conditionalFormatting sqref="U7:U15">
    <cfRule type="containsText" dxfId="2" priority="3" operator="containsText" text="Rechazo">
      <formula>NOT(ISERROR(SEARCH("Rechazo",U7)))</formula>
    </cfRule>
  </conditionalFormatting>
  <conditionalFormatting sqref="U21:U30">
    <cfRule type="containsText" dxfId="1" priority="2" operator="containsText" text="Atracción">
      <formula>NOT(ISERROR(SEARCH("Atracción",U21)))</formula>
    </cfRule>
  </conditionalFormatting>
  <conditionalFormatting sqref="U22:U30">
    <cfRule type="containsText" dxfId="0" priority="1" operator="containsText" text="Rechazo">
      <formula>NOT(ISERROR(SEARCH("Rechazo",U22)))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6"/>
  <sheetViews>
    <sheetView zoomScale="140" zoomScaleNormal="140" workbookViewId="0">
      <selection activeCell="F4" sqref="F4"/>
    </sheetView>
  </sheetViews>
  <sheetFormatPr baseColWidth="10" defaultColWidth="11.42578125" defaultRowHeight="15" x14ac:dyDescent="0.25"/>
  <cols>
    <col min="1" max="1" width="11.42578125" style="1"/>
    <col min="2" max="2" width="17.42578125" style="1" customWidth="1"/>
    <col min="3" max="3" width="12" style="1" customWidth="1"/>
    <col min="4" max="4" width="14.42578125" style="1" customWidth="1"/>
    <col min="5" max="5" width="11.42578125" style="1"/>
    <col min="6" max="6" width="17.42578125" style="1" bestFit="1" customWidth="1"/>
    <col min="7" max="7" width="14.140625" style="1" customWidth="1"/>
    <col min="8" max="8" width="13.140625" style="1" customWidth="1"/>
    <col min="9" max="16384" width="11.42578125" style="1"/>
  </cols>
  <sheetData>
    <row r="1" spans="1:13" x14ac:dyDescent="0.25">
      <c r="A1" s="219"/>
      <c r="B1" s="218"/>
      <c r="D1" s="218"/>
      <c r="E1" s="218"/>
      <c r="F1" s="218"/>
    </row>
    <row r="3" spans="1:13" x14ac:dyDescent="0.25">
      <c r="B3" s="217" t="s">
        <v>349</v>
      </c>
      <c r="C3" s="217"/>
      <c r="D3" s="217"/>
      <c r="F3" s="217" t="s">
        <v>350</v>
      </c>
      <c r="G3" s="217"/>
      <c r="H3" s="217"/>
    </row>
    <row r="4" spans="1:13" x14ac:dyDescent="0.25">
      <c r="B4" s="12" t="s">
        <v>0</v>
      </c>
      <c r="C4" s="12" t="s">
        <v>1</v>
      </c>
      <c r="D4" s="12" t="s">
        <v>2</v>
      </c>
      <c r="F4" s="12" t="s">
        <v>0</v>
      </c>
      <c r="G4" s="12" t="s">
        <v>1</v>
      </c>
      <c r="H4" s="12" t="s">
        <v>2</v>
      </c>
    </row>
    <row r="5" spans="1:13" x14ac:dyDescent="0.25">
      <c r="B5" s="13" t="s">
        <v>3</v>
      </c>
      <c r="C5" s="14"/>
      <c r="D5" s="14">
        <f>IF(Datos!$D$3&lt;0.1,IF(Datos!D6=MAX(Datos!$D$6:$D$106),Datos!D6+Datos!$D$107,Datos!D6),Datos!D6+Datos!D6*Datos!$D$3)</f>
        <v>13882</v>
      </c>
      <c r="F5" s="13" t="s">
        <v>3</v>
      </c>
      <c r="G5" s="14"/>
      <c r="H5" s="14">
        <f>IF(Datos!$H$3&lt;0.1,IF(Datos!H6=MAX(Datos!$H$6:$H$106),Datos!H6+Datos!$H$107,Datos!H6),Datos!H6+Datos!H6*Datos!$H$3)</f>
        <v>14700</v>
      </c>
    </row>
    <row r="6" spans="1:13" x14ac:dyDescent="0.25">
      <c r="B6" s="13" t="s">
        <v>4</v>
      </c>
      <c r="C6" s="14"/>
      <c r="D6" s="14">
        <f>IF(Datos!$D$3&lt;0.1,IF(Datos!D7=MAX(Datos!$D$6:$D$106),Datos!D7+Datos!$D$107,Datos!D7),Datos!D7+Datos!D7*Datos!$D$3)</f>
        <v>14433</v>
      </c>
      <c r="F6" s="13" t="s">
        <v>4</v>
      </c>
      <c r="G6" s="14"/>
      <c r="H6" s="14">
        <f>IF(Datos!$H$3&lt;0.1,IF(Datos!H7=MAX(Datos!$H$6:$H$106),Datos!H7+Datos!$H$107,Datos!H7),Datos!H7+Datos!H7*Datos!$H$3)</f>
        <v>14502</v>
      </c>
    </row>
    <row r="7" spans="1:13" x14ac:dyDescent="0.25">
      <c r="B7" s="13" t="s">
        <v>5</v>
      </c>
      <c r="C7" s="14"/>
      <c r="D7" s="14">
        <f>IF(Datos!$D$3&lt;0.1,IF(Datos!D8=MAX(Datos!$D$6:$D$106),Datos!D8+Datos!$D$107,Datos!D8),Datos!D8+Datos!D8*Datos!$D$3)</f>
        <v>15505</v>
      </c>
      <c r="F7" s="13" t="s">
        <v>5</v>
      </c>
      <c r="G7" s="14"/>
      <c r="H7" s="14">
        <f>IF(Datos!$H$3&lt;0.1,IF(Datos!H8=MAX(Datos!$H$6:$H$106),Datos!H8+Datos!$H$107,Datos!H8),Datos!H8+Datos!H8*Datos!$H$3)</f>
        <v>15091</v>
      </c>
      <c r="M7" s="4"/>
    </row>
    <row r="8" spans="1:13" x14ac:dyDescent="0.25">
      <c r="B8" s="13" t="s">
        <v>6</v>
      </c>
      <c r="C8" s="14"/>
      <c r="D8" s="14">
        <f>IF(Datos!$D$3&lt;0.1,IF(Datos!D9=MAX(Datos!$D$6:$D$106),Datos!D9+Datos!$D$107,Datos!D9),Datos!D9+Datos!D9*Datos!$D$3)</f>
        <v>15684</v>
      </c>
      <c r="F8" s="13" t="s">
        <v>6</v>
      </c>
      <c r="G8" s="14"/>
      <c r="H8" s="14">
        <f>IF(Datos!$H$3&lt;0.1,IF(Datos!H9=MAX(Datos!$H$6:$H$106),Datos!H9+Datos!$H$107,Datos!H9),Datos!H9+Datos!H9*Datos!$H$3)</f>
        <v>15356</v>
      </c>
    </row>
    <row r="9" spans="1:13" x14ac:dyDescent="0.25">
      <c r="B9" s="13" t="s">
        <v>7</v>
      </c>
      <c r="C9" s="14"/>
      <c r="D9" s="14">
        <f>IF(Datos!$D$3&lt;0.1,IF(Datos!D10=MAX(Datos!$D$6:$D$106),Datos!D10+Datos!$D$107,Datos!D10),Datos!D10+Datos!D10*Datos!$D$3)</f>
        <v>15678</v>
      </c>
      <c r="F9" s="13" t="s">
        <v>7</v>
      </c>
      <c r="G9" s="14"/>
      <c r="H9" s="14">
        <f>IF(Datos!$H$3&lt;0.1,IF(Datos!H10=MAX(Datos!$H$6:$H$106),Datos!H10+Datos!$H$107,Datos!H10),Datos!H10+Datos!H10*Datos!$H$3)</f>
        <v>15068</v>
      </c>
    </row>
    <row r="10" spans="1:13" x14ac:dyDescent="0.25">
      <c r="B10" s="13" t="s">
        <v>8</v>
      </c>
      <c r="C10" s="14"/>
      <c r="D10" s="14">
        <f>IF(Datos!$D$3&lt;0.1,IF(Datos!D11=MAX(Datos!$D$6:$D$106),Datos!D11+Datos!$D$107,Datos!D11),Datos!D11+Datos!D11*Datos!$D$3)</f>
        <v>15702</v>
      </c>
      <c r="F10" s="13" t="s">
        <v>8</v>
      </c>
      <c r="G10" s="14"/>
      <c r="H10" s="14">
        <f>IF(Datos!$H$3&lt;0.1,IF(Datos!H11=MAX(Datos!$H$6:$H$106),Datos!H11+Datos!$H$107,Datos!H11),Datos!H11+Datos!H11*Datos!$H$3)</f>
        <v>14868</v>
      </c>
    </row>
    <row r="11" spans="1:13" x14ac:dyDescent="0.25">
      <c r="B11" s="13" t="s">
        <v>9</v>
      </c>
      <c r="C11" s="14"/>
      <c r="D11" s="14">
        <f>IF(Datos!$D$3&lt;0.1,IF(Datos!D12=MAX(Datos!$D$6:$D$106),Datos!D12+Datos!$D$107,Datos!D12),Datos!D12+Datos!D12*Datos!$D$3)</f>
        <v>15200</v>
      </c>
      <c r="F11" s="13" t="s">
        <v>9</v>
      </c>
      <c r="G11" s="14"/>
      <c r="H11" s="14">
        <f>IF(Datos!$H$3&lt;0.1,IF(Datos!H12=MAX(Datos!$H$6:$H$106),Datos!H12+Datos!$H$107,Datos!H12),Datos!H12+Datos!H12*Datos!$H$3)</f>
        <v>15020</v>
      </c>
    </row>
    <row r="12" spans="1:13" x14ac:dyDescent="0.25">
      <c r="B12" s="13" t="s">
        <v>10</v>
      </c>
      <c r="C12" s="14"/>
      <c r="D12" s="14">
        <f>IF(Datos!$D$3&lt;0.1,IF(Datos!D13=MAX(Datos!$D$6:$D$106),Datos!D13+Datos!$D$107,Datos!D13),Datos!D13+Datos!D13*Datos!$D$3)</f>
        <v>15194</v>
      </c>
      <c r="F12" s="13" t="s">
        <v>10</v>
      </c>
      <c r="G12" s="14"/>
      <c r="H12" s="14">
        <f>IF(Datos!$H$3&lt;0.1,IF(Datos!H13=MAX(Datos!$H$6:$H$106),Datos!H13+Datos!$H$107,Datos!H13),Datos!H13+Datos!H13*Datos!$H$3)</f>
        <v>14803</v>
      </c>
    </row>
    <row r="13" spans="1:13" x14ac:dyDescent="0.25">
      <c r="B13" s="13" t="s">
        <v>11</v>
      </c>
      <c r="C13" s="14"/>
      <c r="D13" s="14">
        <f>IF(Datos!$D$3&lt;0.1,IF(Datos!D14=MAX(Datos!$D$6:$D$106),Datos!D14+Datos!$D$107,Datos!D14),Datos!D14+Datos!D14*Datos!$D$3)</f>
        <v>15728</v>
      </c>
      <c r="F13" s="13" t="s">
        <v>11</v>
      </c>
      <c r="G13" s="14"/>
      <c r="H13" s="14">
        <f>IF(Datos!$H$3&lt;0.1,IF(Datos!H14=MAX(Datos!$H$6:$H$106),Datos!H14+Datos!$H$107,Datos!H14),Datos!H14+Datos!H14*Datos!$H$3)</f>
        <v>14984</v>
      </c>
    </row>
    <row r="14" spans="1:13" x14ac:dyDescent="0.25">
      <c r="B14" s="13" t="s">
        <v>12</v>
      </c>
      <c r="C14" s="14"/>
      <c r="D14" s="14">
        <f>IF(Datos!$D$3&lt;0.1,IF(Datos!D15=MAX(Datos!$D$6:$D$106),Datos!D15+Datos!$D$107,Datos!D15),Datos!D15+Datos!D15*Datos!$D$3)</f>
        <v>15439</v>
      </c>
      <c r="F14" s="13" t="s">
        <v>12</v>
      </c>
      <c r="G14" s="14"/>
      <c r="H14" s="14">
        <f>IF(Datos!$H$3&lt;0.1,IF(Datos!H15=MAX(Datos!$H$6:$H$106),Datos!H15+Datos!$H$107,Datos!H15),Datos!H15+Datos!H15*Datos!$H$3)</f>
        <v>15207</v>
      </c>
    </row>
    <row r="15" spans="1:13" x14ac:dyDescent="0.25">
      <c r="B15" s="13" t="s">
        <v>13</v>
      </c>
      <c r="C15" s="14"/>
      <c r="D15" s="14">
        <f>IF(Datos!$D$3&lt;0.1,IF(Datos!D16=MAX(Datos!$D$6:$D$106),Datos!D16+Datos!$D$107,Datos!D16),Datos!D16+Datos!D16*Datos!$D$3)</f>
        <v>16749</v>
      </c>
      <c r="F15" s="13" t="s">
        <v>13</v>
      </c>
      <c r="G15" s="14"/>
      <c r="H15" s="14">
        <f>IF(Datos!$H$3&lt;0.1,IF(Datos!H16=MAX(Datos!$H$6:$H$106),Datos!H16+Datos!$H$107,Datos!H16),Datos!H16+Datos!H16*Datos!$H$3)</f>
        <v>22295</v>
      </c>
    </row>
    <row r="16" spans="1:13" x14ac:dyDescent="0.25">
      <c r="B16" s="13" t="s">
        <v>14</v>
      </c>
      <c r="C16" s="14"/>
      <c r="D16" s="14">
        <f>IF(Datos!$D$3&lt;0.1,IF(Datos!D17=MAX(Datos!$D$6:$D$106),Datos!D17+Datos!$D$107,Datos!D17),Datos!D17+Datos!D17*Datos!$D$3)</f>
        <v>14532</v>
      </c>
      <c r="F16" s="13" t="s">
        <v>14</v>
      </c>
      <c r="G16" s="14"/>
      <c r="H16" s="14">
        <f>IF(Datos!$H$3&lt;0.1,IF(Datos!H17=MAX(Datos!$H$6:$H$106),Datos!H17+Datos!$H$107,Datos!H17),Datos!H17+Datos!H17*Datos!$H$3)</f>
        <v>14765</v>
      </c>
    </row>
    <row r="17" spans="2:8" x14ac:dyDescent="0.25">
      <c r="B17" s="13" t="s">
        <v>15</v>
      </c>
      <c r="C17" s="14"/>
      <c r="D17" s="14">
        <f>IF(Datos!$D$3&lt;0.1,IF(Datos!D18=MAX(Datos!$D$6:$D$106),Datos!D18+Datos!$D$107,Datos!D18),Datos!D18+Datos!D18*Datos!$D$3)</f>
        <v>14880</v>
      </c>
      <c r="F17" s="13" t="s">
        <v>15</v>
      </c>
      <c r="G17" s="14"/>
      <c r="H17" s="14">
        <f>IF(Datos!$H$3&lt;0.1,IF(Datos!H18=MAX(Datos!$H$6:$H$106),Datos!H18+Datos!$H$107,Datos!H18),Datos!H18+Datos!H18*Datos!$H$3)</f>
        <v>15065</v>
      </c>
    </row>
    <row r="18" spans="2:8" x14ac:dyDescent="0.25">
      <c r="B18" s="13" t="s">
        <v>16</v>
      </c>
      <c r="C18" s="14"/>
      <c r="D18" s="14">
        <f>IF(Datos!$D$3&lt;0.1,IF(Datos!D19=MAX(Datos!$D$6:$D$106),Datos!D19+Datos!$D$107,Datos!D19),Datos!D19+Datos!D19*Datos!$D$3)</f>
        <v>14518</v>
      </c>
      <c r="F18" s="13" t="s">
        <v>16</v>
      </c>
      <c r="G18" s="14"/>
      <c r="H18" s="14">
        <f>IF(Datos!$H$3&lt;0.1,IF(Datos!H19=MAX(Datos!$H$6:$H$106),Datos!H19+Datos!$H$107,Datos!H19),Datos!H19+Datos!H19*Datos!$H$3)</f>
        <v>14555</v>
      </c>
    </row>
    <row r="19" spans="2:8" x14ac:dyDescent="0.25">
      <c r="B19" s="13" t="s">
        <v>17</v>
      </c>
      <c r="C19" s="14"/>
      <c r="D19" s="14">
        <f>IF(Datos!$D$3&lt;0.1,IF(Datos!D20=MAX(Datos!$D$6:$D$106),Datos!D20+Datos!$D$107,Datos!D20),Datos!D20+Datos!D20*Datos!$D$3)</f>
        <v>14705</v>
      </c>
      <c r="F19" s="13" t="s">
        <v>17</v>
      </c>
      <c r="G19" s="14"/>
      <c r="H19" s="14">
        <f>IF(Datos!$H$3&lt;0.1,IF(Datos!H20=MAX(Datos!$H$6:$H$106),Datos!H20+Datos!$H$107,Datos!H20),Datos!H20+Datos!H20*Datos!$H$3)</f>
        <v>15032</v>
      </c>
    </row>
    <row r="20" spans="2:8" x14ac:dyDescent="0.25">
      <c r="B20" s="13" t="s">
        <v>18</v>
      </c>
      <c r="C20" s="14"/>
      <c r="D20" s="14">
        <f>IF(Datos!$D$3&lt;0.1,IF(Datos!D21=MAX(Datos!$D$6:$D$106),Datos!D21+Datos!$D$107,Datos!D21),Datos!D21+Datos!D21*Datos!$D$3)</f>
        <v>14296</v>
      </c>
      <c r="F20" s="13" t="s">
        <v>18</v>
      </c>
      <c r="G20" s="14"/>
      <c r="H20" s="14">
        <f>IF(Datos!$H$3&lt;0.1,IF(Datos!H21=MAX(Datos!$H$6:$H$106),Datos!H21+Datos!$H$107,Datos!H21),Datos!H21+Datos!H21*Datos!$H$3)</f>
        <v>15237</v>
      </c>
    </row>
    <row r="21" spans="2:8" x14ac:dyDescent="0.25">
      <c r="B21" s="13" t="s">
        <v>19</v>
      </c>
      <c r="C21" s="14"/>
      <c r="D21" s="14">
        <f>IF(Datos!$D$3&lt;0.1,IF(Datos!D22=MAX(Datos!$D$6:$D$106),Datos!D22+Datos!$D$107,Datos!D22),Datos!D22+Datos!D22*Datos!$D$3)</f>
        <v>13965</v>
      </c>
      <c r="F21" s="13" t="s">
        <v>19</v>
      </c>
      <c r="G21" s="14"/>
      <c r="H21" s="14">
        <f>IF(Datos!$H$3&lt;0.1,IF(Datos!H22=MAX(Datos!$H$6:$H$106),Datos!H22+Datos!$H$107,Datos!H22),Datos!H22+Datos!H22*Datos!$H$3)</f>
        <v>15033</v>
      </c>
    </row>
    <row r="22" spans="2:8" x14ac:dyDescent="0.25">
      <c r="B22" s="13" t="s">
        <v>20</v>
      </c>
      <c r="C22" s="14"/>
      <c r="D22" s="14">
        <f>IF(Datos!$D$3&lt;0.1,IF(Datos!D23=MAX(Datos!$D$6:$D$106),Datos!D23+Datos!$D$107,Datos!D23),Datos!D23+Datos!D23*Datos!$D$3)</f>
        <v>14152</v>
      </c>
      <c r="F22" s="13" t="s">
        <v>20</v>
      </c>
      <c r="G22" s="14"/>
      <c r="H22" s="14">
        <f>IF(Datos!$H$3&lt;0.1,IF(Datos!H23=MAX(Datos!$H$6:$H$106),Datos!H23+Datos!$H$107,Datos!H23),Datos!H23+Datos!H23*Datos!$H$3)</f>
        <v>15613</v>
      </c>
    </row>
    <row r="23" spans="2:8" x14ac:dyDescent="0.25">
      <c r="B23" s="13" t="s">
        <v>21</v>
      </c>
      <c r="C23" s="14"/>
      <c r="D23" s="14">
        <f>IF(Datos!$D$3&lt;0.1,IF(Datos!D24=MAX(Datos!$D$6:$D$106),Datos!D24+Datos!$D$107,Datos!D24),Datos!D24+Datos!D24*Datos!$D$3)</f>
        <v>14523</v>
      </c>
      <c r="F23" s="13" t="s">
        <v>21</v>
      </c>
      <c r="G23" s="14"/>
      <c r="H23" s="14">
        <f>IF(Datos!$H$3&lt;0.1,IF(Datos!H24=MAX(Datos!$H$6:$H$106),Datos!H24+Datos!$H$107,Datos!H24),Datos!H24+Datos!H24*Datos!$H$3)</f>
        <v>15620</v>
      </c>
    </row>
    <row r="24" spans="2:8" x14ac:dyDescent="0.25">
      <c r="B24" s="13" t="s">
        <v>22</v>
      </c>
      <c r="C24" s="14"/>
      <c r="D24" s="14">
        <f>IF(Datos!$D$3&lt;0.1,IF(Datos!D25=MAX(Datos!$D$6:$D$106),Datos!D25+Datos!$D$107,Datos!D25),Datos!D25+Datos!D25*Datos!$D$3)</f>
        <v>13412</v>
      </c>
      <c r="F24" s="13" t="s">
        <v>22</v>
      </c>
      <c r="G24" s="14"/>
      <c r="H24" s="14">
        <f>IF(Datos!$H$3&lt;0.1,IF(Datos!H25=MAX(Datos!$H$6:$H$106),Datos!H25+Datos!$H$107,Datos!H25),Datos!H25+Datos!H25*Datos!$H$3)</f>
        <v>13827</v>
      </c>
    </row>
    <row r="25" spans="2:8" x14ac:dyDescent="0.25">
      <c r="B25" s="13" t="s">
        <v>23</v>
      </c>
      <c r="C25" s="14"/>
      <c r="D25" s="14">
        <f>IF(Datos!$D$3&lt;0.1,IF(Datos!D26=MAX(Datos!$D$6:$D$106),Datos!D26+Datos!$D$107,Datos!D26),Datos!D26+Datos!D26*Datos!$D$3)</f>
        <v>14958</v>
      </c>
      <c r="F25" s="13" t="s">
        <v>23</v>
      </c>
      <c r="G25" s="14"/>
      <c r="H25" s="14">
        <f>IF(Datos!$H$3&lt;0.1,IF(Datos!H26=MAX(Datos!$H$6:$H$106),Datos!H26+Datos!$H$107,Datos!H26),Datos!H26+Datos!H26*Datos!$H$3)</f>
        <v>14891</v>
      </c>
    </row>
    <row r="26" spans="2:8" x14ac:dyDescent="0.25">
      <c r="B26" s="13" t="s">
        <v>24</v>
      </c>
      <c r="C26" s="14"/>
      <c r="D26" s="14">
        <f>IF(Datos!$D$3&lt;0.1,IF(Datos!D27=MAX(Datos!$D$6:$D$106),Datos!D27+Datos!$D$107,Datos!D27),Datos!D27+Datos!D27*Datos!$D$3)</f>
        <v>12859</v>
      </c>
      <c r="F26" s="13" t="s">
        <v>24</v>
      </c>
      <c r="G26" s="14"/>
      <c r="H26" s="14">
        <f>IF(Datos!$H$3&lt;0.1,IF(Datos!H27=MAX(Datos!$H$6:$H$106),Datos!H27+Datos!$H$107,Datos!H27),Datos!H27+Datos!H27*Datos!$H$3)</f>
        <v>13090</v>
      </c>
    </row>
    <row r="27" spans="2:8" x14ac:dyDescent="0.25">
      <c r="B27" s="13" t="s">
        <v>25</v>
      </c>
      <c r="C27" s="14"/>
      <c r="D27" s="14">
        <f>IF(Datos!$D$3&lt;0.1,IF(Datos!D28=MAX(Datos!$D$6:$D$106),Datos!D28+Datos!$D$107,Datos!D28),Datos!D28+Datos!D28*Datos!$D$3)</f>
        <v>13684</v>
      </c>
      <c r="F27" s="13" t="s">
        <v>25</v>
      </c>
      <c r="G27" s="14"/>
      <c r="H27" s="14">
        <f>IF(Datos!$H$3&lt;0.1,IF(Datos!H28=MAX(Datos!$H$6:$H$106),Datos!H28+Datos!$H$107,Datos!H28),Datos!H28+Datos!H28*Datos!$H$3)</f>
        <v>14115</v>
      </c>
    </row>
    <row r="28" spans="2:8" x14ac:dyDescent="0.25">
      <c r="B28" s="13" t="s">
        <v>26</v>
      </c>
      <c r="C28" s="14"/>
      <c r="D28" s="14">
        <f>IF(Datos!$D$3&lt;0.1,IF(Datos!D29=MAX(Datos!$D$6:$D$106),Datos!D29+Datos!$D$107,Datos!D29),Datos!D29+Datos!D29*Datos!$D$3)</f>
        <v>12797</v>
      </c>
      <c r="F28" s="13" t="s">
        <v>26</v>
      </c>
      <c r="G28" s="14"/>
      <c r="H28" s="14">
        <f>IF(Datos!$H$3&lt;0.1,IF(Datos!H29=MAX(Datos!$H$6:$H$106),Datos!H29+Datos!$H$107,Datos!H29),Datos!H29+Datos!H29*Datos!$H$3)</f>
        <v>13775</v>
      </c>
    </row>
    <row r="29" spans="2:8" x14ac:dyDescent="0.25">
      <c r="B29" s="13" t="s">
        <v>27</v>
      </c>
      <c r="C29" s="14"/>
      <c r="D29" s="14">
        <f>IF(Datos!$D$3&lt;0.1,IF(Datos!D30=MAX(Datos!$D$6:$D$106),Datos!D30+Datos!$D$107,Datos!D30),Datos!D30+Datos!D30*Datos!$D$3)</f>
        <v>12651</v>
      </c>
      <c r="F29" s="13" t="s">
        <v>27</v>
      </c>
      <c r="G29" s="14"/>
      <c r="H29" s="14">
        <f>IF(Datos!$H$3&lt;0.1,IF(Datos!H30=MAX(Datos!$H$6:$H$106),Datos!H30+Datos!$H$107,Datos!H30),Datos!H30+Datos!H30*Datos!$H$3)</f>
        <v>13200</v>
      </c>
    </row>
    <row r="30" spans="2:8" x14ac:dyDescent="0.25">
      <c r="B30" s="13" t="s">
        <v>28</v>
      </c>
      <c r="C30" s="14"/>
      <c r="D30" s="14">
        <f>IF(Datos!$D$3&lt;0.1,IF(Datos!D31=MAX(Datos!$D$6:$D$106),Datos!D31+Datos!$D$107,Datos!D31),Datos!D31+Datos!D31*Datos!$D$3)</f>
        <v>13194</v>
      </c>
      <c r="F30" s="13" t="s">
        <v>28</v>
      </c>
      <c r="G30" s="14"/>
      <c r="H30" s="14">
        <f>IF(Datos!$H$3&lt;0.1,IF(Datos!H31=MAX(Datos!$H$6:$H$106),Datos!H31+Datos!$H$107,Datos!H31),Datos!H31+Datos!H31*Datos!$H$3)</f>
        <v>12644</v>
      </c>
    </row>
    <row r="31" spans="2:8" x14ac:dyDescent="0.25">
      <c r="B31" s="13" t="s">
        <v>29</v>
      </c>
      <c r="C31" s="14"/>
      <c r="D31" s="14">
        <f>IF(Datos!$D$3&lt;0.1,IF(Datos!D32=MAX(Datos!$D$6:$D$106),Datos!D32+Datos!$D$107,Datos!D32),Datos!D32+Datos!D32*Datos!$D$3)</f>
        <v>12401</v>
      </c>
      <c r="F31" s="13" t="s">
        <v>29</v>
      </c>
      <c r="G31" s="14"/>
      <c r="H31" s="14">
        <f>IF(Datos!$H$3&lt;0.1,IF(Datos!H32=MAX(Datos!$H$6:$H$106),Datos!H32+Datos!$H$107,Datos!H32),Datos!H32+Datos!H32*Datos!$H$3)</f>
        <v>11742</v>
      </c>
    </row>
    <row r="32" spans="2:8" x14ac:dyDescent="0.25">
      <c r="B32" s="13" t="s">
        <v>30</v>
      </c>
      <c r="C32" s="14"/>
      <c r="D32" s="14">
        <f>IF(Datos!$D$3&lt;0.1,IF(Datos!D33=MAX(Datos!$D$6:$D$106),Datos!D33+Datos!$D$107,Datos!D33),Datos!D33+Datos!D33*Datos!$D$3)</f>
        <v>12275</v>
      </c>
      <c r="F32" s="13" t="s">
        <v>30</v>
      </c>
      <c r="G32" s="14"/>
      <c r="H32" s="14">
        <f>IF(Datos!$H$3&lt;0.1,IF(Datos!H33=MAX(Datos!$H$6:$H$106),Datos!H33+Datos!$H$107,Datos!H33),Datos!H33+Datos!H33*Datos!$H$3)</f>
        <v>11366</v>
      </c>
    </row>
    <row r="33" spans="2:8" x14ac:dyDescent="0.25">
      <c r="B33" s="13" t="s">
        <v>31</v>
      </c>
      <c r="C33" s="14"/>
      <c r="D33" s="14">
        <f>IF(Datos!$D$3&lt;0.1,IF(Datos!D34=MAX(Datos!$D$6:$D$106),Datos!D34+Datos!$D$107,Datos!D34),Datos!D34+Datos!D34*Datos!$D$3)</f>
        <v>12378</v>
      </c>
      <c r="F33" s="13" t="s">
        <v>31</v>
      </c>
      <c r="G33" s="14"/>
      <c r="H33" s="14">
        <f>IF(Datos!$H$3&lt;0.1,IF(Datos!H34=MAX(Datos!$H$6:$H$106),Datos!H34+Datos!$H$107,Datos!H34),Datos!H34+Datos!H34*Datos!$H$3)</f>
        <v>11227</v>
      </c>
    </row>
    <row r="34" spans="2:8" x14ac:dyDescent="0.25">
      <c r="B34" s="13" t="s">
        <v>32</v>
      </c>
      <c r="C34" s="14"/>
      <c r="D34" s="14">
        <f>IF(Datos!$D$3&lt;0.1,IF(Datos!D35=MAX(Datos!$D$6:$D$106),Datos!D35+Datos!$D$107,Datos!D35),Datos!D35+Datos!D35*Datos!$D$3)</f>
        <v>11520</v>
      </c>
      <c r="F34" s="13" t="s">
        <v>32</v>
      </c>
      <c r="G34" s="14"/>
      <c r="H34" s="14">
        <f>IF(Datos!$H$3&lt;0.1,IF(Datos!H35=MAX(Datos!$H$6:$H$106),Datos!H35+Datos!$H$107,Datos!H35),Datos!H35+Datos!H35*Datos!$H$3)</f>
        <v>10422</v>
      </c>
    </row>
    <row r="35" spans="2:8" x14ac:dyDescent="0.25">
      <c r="B35" s="13" t="s">
        <v>33</v>
      </c>
      <c r="C35" s="14"/>
      <c r="D35" s="14">
        <f>IF(Datos!$D$3&lt;0.1,IF(Datos!D36=MAX(Datos!$D$6:$D$106),Datos!D36+Datos!$D$107,Datos!D36),Datos!D36+Datos!D36*Datos!$D$3)</f>
        <v>14413</v>
      </c>
      <c r="F35" s="13" t="s">
        <v>33</v>
      </c>
      <c r="G35" s="14"/>
      <c r="H35" s="14">
        <f>IF(Datos!$H$3&lt;0.1,IF(Datos!H36=MAX(Datos!$H$6:$H$106),Datos!H36+Datos!$H$107,Datos!H36),Datos!H36+Datos!H36*Datos!$H$3)</f>
        <v>12959</v>
      </c>
    </row>
    <row r="36" spans="2:8" x14ac:dyDescent="0.25">
      <c r="B36" s="13" t="s">
        <v>34</v>
      </c>
      <c r="C36" s="14"/>
      <c r="D36" s="14">
        <f>IF(Datos!$D$3&lt;0.1,IF(Datos!D37=MAX(Datos!$D$6:$D$106),Datos!D37+Datos!$D$107,Datos!D37),Datos!D37+Datos!D37*Datos!$D$3)</f>
        <v>10564</v>
      </c>
      <c r="F36" s="13" t="s">
        <v>34</v>
      </c>
      <c r="G36" s="14"/>
      <c r="H36" s="14">
        <f>IF(Datos!$H$3&lt;0.1,IF(Datos!H37=MAX(Datos!$H$6:$H$106),Datos!H37+Datos!$H$107,Datos!H37),Datos!H37+Datos!H37*Datos!$H$3)</f>
        <v>9333</v>
      </c>
    </row>
    <row r="37" spans="2:8" x14ac:dyDescent="0.25">
      <c r="B37" s="13" t="s">
        <v>35</v>
      </c>
      <c r="C37" s="14"/>
      <c r="D37" s="14">
        <f>IF(Datos!$D$3&lt;0.1,IF(Datos!D38=MAX(Datos!$D$6:$D$106),Datos!D38+Datos!$D$107,Datos!D38),Datos!D38+Datos!D38*Datos!$D$3)</f>
        <v>12913</v>
      </c>
      <c r="F37" s="13" t="s">
        <v>35</v>
      </c>
      <c r="G37" s="14"/>
      <c r="H37" s="14">
        <f>IF(Datos!$H$3&lt;0.1,IF(Datos!H38=MAX(Datos!$H$6:$H$106),Datos!H38+Datos!$H$107,Datos!H38),Datos!H38+Datos!H38*Datos!$H$3)</f>
        <v>12225</v>
      </c>
    </row>
    <row r="38" spans="2:8" x14ac:dyDescent="0.25">
      <c r="B38" s="13" t="s">
        <v>36</v>
      </c>
      <c r="C38" s="14"/>
      <c r="D38" s="14">
        <f>IF(Datos!$D$3&lt;0.1,IF(Datos!D39=MAX(Datos!$D$6:$D$106),Datos!D39+Datos!$D$107,Datos!D39),Datos!D39+Datos!D39*Datos!$D$3)</f>
        <v>11580</v>
      </c>
      <c r="F38" s="13" t="s">
        <v>36</v>
      </c>
      <c r="G38" s="14"/>
      <c r="H38" s="14">
        <f>IF(Datos!$H$3&lt;0.1,IF(Datos!H39=MAX(Datos!$H$6:$H$106),Datos!H39+Datos!$H$107,Datos!H39),Datos!H39+Datos!H39*Datos!$H$3)</f>
        <v>11061</v>
      </c>
    </row>
    <row r="39" spans="2:8" x14ac:dyDescent="0.25">
      <c r="B39" s="13" t="s">
        <v>37</v>
      </c>
      <c r="C39" s="14"/>
      <c r="D39" s="14">
        <f>IF(Datos!$D$3&lt;0.1,IF(Datos!D40=MAX(Datos!$D$6:$D$106),Datos!D40+Datos!$D$107,Datos!D40),Datos!D40+Datos!D40*Datos!$D$3)</f>
        <v>11386</v>
      </c>
      <c r="F39" s="13" t="s">
        <v>37</v>
      </c>
      <c r="G39" s="14"/>
      <c r="H39" s="14">
        <f>IF(Datos!$H$3&lt;0.1,IF(Datos!H40=MAX(Datos!$H$6:$H$106),Datos!H40+Datos!$H$107,Datos!H40),Datos!H40+Datos!H40*Datos!$H$3)</f>
        <v>10612</v>
      </c>
    </row>
    <row r="40" spans="2:8" x14ac:dyDescent="0.25">
      <c r="B40" s="13" t="s">
        <v>38</v>
      </c>
      <c r="C40" s="14"/>
      <c r="D40" s="14">
        <f>IF(Datos!$D$3&lt;0.1,IF(Datos!D41=MAX(Datos!$D$6:$D$106),Datos!D41+Datos!$D$107,Datos!D41),Datos!D41+Datos!D41*Datos!$D$3)</f>
        <v>12153</v>
      </c>
      <c r="F40" s="13" t="s">
        <v>38</v>
      </c>
      <c r="G40" s="14"/>
      <c r="H40" s="14">
        <f>IF(Datos!$H$3&lt;0.1,IF(Datos!H41=MAX(Datos!$H$6:$H$106),Datos!H41+Datos!$H$107,Datos!H41),Datos!H41+Datos!H41*Datos!$H$3)</f>
        <v>11225</v>
      </c>
    </row>
    <row r="41" spans="2:8" x14ac:dyDescent="0.25">
      <c r="B41" s="13" t="s">
        <v>39</v>
      </c>
      <c r="C41" s="14"/>
      <c r="D41" s="14">
        <f>IF(Datos!$D$3&lt;0.1,IF(Datos!D42=MAX(Datos!$D$6:$D$106),Datos!D42+Datos!$D$107,Datos!D42),Datos!D42+Datos!D42*Datos!$D$3)</f>
        <v>11281</v>
      </c>
      <c r="F41" s="13" t="s">
        <v>39</v>
      </c>
      <c r="G41" s="14"/>
      <c r="H41" s="14">
        <f>IF(Datos!$H$3&lt;0.1,IF(Datos!H42=MAX(Datos!$H$6:$H$106),Datos!H42+Datos!$H$107,Datos!H42),Datos!H42+Datos!H42*Datos!$H$3)</f>
        <v>10927</v>
      </c>
    </row>
    <row r="42" spans="2:8" x14ac:dyDescent="0.25">
      <c r="B42" s="13" t="s">
        <v>40</v>
      </c>
      <c r="C42" s="14"/>
      <c r="D42" s="14">
        <f>IF(Datos!$D$3&lt;0.1,IF(Datos!D43=MAX(Datos!$D$6:$D$106),Datos!D43+Datos!$D$107,Datos!D43),Datos!D43+Datos!D43*Datos!$D$3)</f>
        <v>10164</v>
      </c>
      <c r="F42" s="13" t="s">
        <v>40</v>
      </c>
      <c r="G42" s="14"/>
      <c r="H42" s="14">
        <f>IF(Datos!$H$3&lt;0.1,IF(Datos!H43=MAX(Datos!$H$6:$H$106),Datos!H43+Datos!$H$107,Datos!H43),Datos!H43+Datos!H43*Datos!$H$3)</f>
        <v>10015</v>
      </c>
    </row>
    <row r="43" spans="2:8" x14ac:dyDescent="0.25">
      <c r="B43" s="13" t="s">
        <v>41</v>
      </c>
      <c r="C43" s="14"/>
      <c r="D43" s="14">
        <f>IF(Datos!$D$3&lt;0.1,IF(Datos!D44=MAX(Datos!$D$6:$D$106),Datos!D44+Datos!$D$107,Datos!D44),Datos!D44+Datos!D44*Datos!$D$3)</f>
        <v>11157</v>
      </c>
      <c r="F43" s="13" t="s">
        <v>41</v>
      </c>
      <c r="G43" s="14"/>
      <c r="H43" s="14">
        <f>IF(Datos!$H$3&lt;0.1,IF(Datos!H44=MAX(Datos!$H$6:$H$106),Datos!H44+Datos!$H$107,Datos!H44),Datos!H44+Datos!H44*Datos!$H$3)</f>
        <v>11258</v>
      </c>
    </row>
    <row r="44" spans="2:8" x14ac:dyDescent="0.25">
      <c r="B44" s="13" t="s">
        <v>42</v>
      </c>
      <c r="C44" s="14"/>
      <c r="D44" s="14">
        <f>IF(Datos!$D$3&lt;0.1,IF(Datos!D45=MAX(Datos!$D$6:$D$106),Datos!D45+Datos!$D$107,Datos!D45),Datos!D45+Datos!D45*Datos!$D$3)</f>
        <v>10320</v>
      </c>
      <c r="F44" s="13" t="s">
        <v>42</v>
      </c>
      <c r="G44" s="14"/>
      <c r="H44" s="14">
        <f>IF(Datos!$H$3&lt;0.1,IF(Datos!H45=MAX(Datos!$H$6:$H$106),Datos!H45+Datos!$H$107,Datos!H45),Datos!H45+Datos!H45*Datos!$H$3)</f>
        <v>9429</v>
      </c>
    </row>
    <row r="45" spans="2:8" x14ac:dyDescent="0.25">
      <c r="B45" s="13" t="s">
        <v>43</v>
      </c>
      <c r="C45" s="14"/>
      <c r="D45" s="14">
        <f>IF(Datos!$D$3&lt;0.1,IF(Datos!D46=MAX(Datos!$D$6:$D$106),Datos!D46+Datos!$D$107,Datos!D46),Datos!D46+Datos!D46*Datos!$D$3)</f>
        <v>13090</v>
      </c>
      <c r="F45" s="13" t="s">
        <v>43</v>
      </c>
      <c r="G45" s="14"/>
      <c r="H45" s="14">
        <f>IF(Datos!$H$3&lt;0.1,IF(Datos!H46=MAX(Datos!$H$6:$H$106),Datos!H46+Datos!$H$107,Datos!H46),Datos!H46+Datos!H46*Datos!$H$3)</f>
        <v>11513</v>
      </c>
    </row>
    <row r="46" spans="2:8" x14ac:dyDescent="0.25">
      <c r="B46" s="13" t="s">
        <v>44</v>
      </c>
      <c r="C46" s="14"/>
      <c r="D46" s="14">
        <f>IF(Datos!$D$3&lt;0.1,IF(Datos!D47=MAX(Datos!$D$6:$D$106),Datos!D47+Datos!$D$107,Datos!D47),Datos!D47+Datos!D47*Datos!$D$3)</f>
        <v>8927</v>
      </c>
      <c r="F46" s="13" t="s">
        <v>44</v>
      </c>
      <c r="G46" s="14"/>
      <c r="H46" s="14">
        <f>IF(Datos!$H$3&lt;0.1,IF(Datos!H47=MAX(Datos!$H$6:$H$106),Datos!H47+Datos!$H$107,Datos!H47),Datos!H47+Datos!H47*Datos!$H$3)</f>
        <v>7759</v>
      </c>
    </row>
    <row r="47" spans="2:8" x14ac:dyDescent="0.25">
      <c r="B47" s="13" t="s">
        <v>45</v>
      </c>
      <c r="C47" s="14"/>
      <c r="D47" s="14">
        <f>IF(Datos!$D$3&lt;0.1,IF(Datos!D48=MAX(Datos!$D$6:$D$106),Datos!D48+Datos!$D$107,Datos!D48),Datos!D48+Datos!D48*Datos!$D$3)</f>
        <v>12050</v>
      </c>
      <c r="F47" s="13" t="s">
        <v>45</v>
      </c>
      <c r="G47" s="14"/>
      <c r="H47" s="14">
        <f>IF(Datos!$H$3&lt;0.1,IF(Datos!H48=MAX(Datos!$H$6:$H$106),Datos!H48+Datos!$H$107,Datos!H48),Datos!H48+Datos!H48*Datos!$H$3)</f>
        <v>10336</v>
      </c>
    </row>
    <row r="48" spans="2:8" x14ac:dyDescent="0.25">
      <c r="B48" s="13" t="s">
        <v>46</v>
      </c>
      <c r="C48" s="14"/>
      <c r="D48" s="14">
        <f>IF(Datos!$D$3&lt;0.1,IF(Datos!D49=MAX(Datos!$D$6:$D$106),Datos!D49+Datos!$D$107,Datos!D49),Datos!D49+Datos!D49*Datos!$D$3)</f>
        <v>10457</v>
      </c>
      <c r="F48" s="13" t="s">
        <v>46</v>
      </c>
      <c r="G48" s="14"/>
      <c r="H48" s="14">
        <f>IF(Datos!$H$3&lt;0.1,IF(Datos!H49=MAX(Datos!$H$6:$H$106),Datos!H49+Datos!$H$107,Datos!H49),Datos!H49+Datos!H49*Datos!$H$3)</f>
        <v>8988</v>
      </c>
    </row>
    <row r="49" spans="2:8" x14ac:dyDescent="0.25">
      <c r="B49" s="13" t="s">
        <v>47</v>
      </c>
      <c r="C49" s="14"/>
      <c r="D49" s="14">
        <f>IF(Datos!$D$3&lt;0.1,IF(Datos!D50=MAX(Datos!$D$6:$D$106),Datos!D50+Datos!$D$107,Datos!D50),Datos!D50+Datos!D50*Datos!$D$3)</f>
        <v>9419</v>
      </c>
      <c r="F49" s="13" t="s">
        <v>47</v>
      </c>
      <c r="G49" s="14"/>
      <c r="H49" s="14">
        <f>IF(Datos!$H$3&lt;0.1,IF(Datos!H50=MAX(Datos!$H$6:$H$106),Datos!H50+Datos!$H$107,Datos!H50),Datos!H50+Datos!H50*Datos!$H$3)</f>
        <v>8260</v>
      </c>
    </row>
    <row r="50" spans="2:8" x14ac:dyDescent="0.25">
      <c r="B50" s="13" t="s">
        <v>48</v>
      </c>
      <c r="C50" s="14"/>
      <c r="D50" s="14">
        <f>IF(Datos!$D$3&lt;0.1,IF(Datos!D51=MAX(Datos!$D$6:$D$106),Datos!D51+Datos!$D$107,Datos!D51),Datos!D51+Datos!D51*Datos!$D$3)</f>
        <v>11289</v>
      </c>
      <c r="F50" s="13" t="s">
        <v>48</v>
      </c>
      <c r="G50" s="14"/>
      <c r="H50" s="14">
        <f>IF(Datos!$H$3&lt;0.1,IF(Datos!H51=MAX(Datos!$H$6:$H$106),Datos!H51+Datos!$H$107,Datos!H51),Datos!H51+Datos!H51*Datos!$H$3)</f>
        <v>8999</v>
      </c>
    </row>
    <row r="51" spans="2:8" x14ac:dyDescent="0.25">
      <c r="B51" s="13" t="s">
        <v>49</v>
      </c>
      <c r="C51" s="14"/>
      <c r="D51" s="14">
        <f>IF(Datos!$D$3&lt;0.1,IF(Datos!D52=MAX(Datos!$D$6:$D$106),Datos!D52+Datos!$D$107,Datos!D52),Datos!D52+Datos!D52*Datos!$D$3)</f>
        <v>9401</v>
      </c>
      <c r="F51" s="13" t="s">
        <v>49</v>
      </c>
      <c r="G51" s="14"/>
      <c r="H51" s="14">
        <f>IF(Datos!$H$3&lt;0.1,IF(Datos!H52=MAX(Datos!$H$6:$H$106),Datos!H52+Datos!$H$107,Datos!H52),Datos!H52+Datos!H52*Datos!$H$3)</f>
        <v>7691</v>
      </c>
    </row>
    <row r="52" spans="2:8" x14ac:dyDescent="0.25">
      <c r="B52" s="13" t="s">
        <v>50</v>
      </c>
      <c r="C52" s="14"/>
      <c r="D52" s="14">
        <f>IF(Datos!$D$3&lt;0.1,IF(Datos!D53=MAX(Datos!$D$6:$D$106),Datos!D53+Datos!$D$107,Datos!D53),Datos!D53+Datos!D53*Datos!$D$3)</f>
        <v>9486</v>
      </c>
      <c r="F52" s="13" t="s">
        <v>50</v>
      </c>
      <c r="G52" s="14"/>
      <c r="H52" s="14">
        <f>IF(Datos!$H$3&lt;0.1,IF(Datos!H53=MAX(Datos!$H$6:$H$106),Datos!H53+Datos!$H$107,Datos!H53),Datos!H53+Datos!H53*Datos!$H$3)</f>
        <v>7435</v>
      </c>
    </row>
    <row r="53" spans="2:8" x14ac:dyDescent="0.25">
      <c r="B53" s="13" t="s">
        <v>51</v>
      </c>
      <c r="C53" s="14"/>
      <c r="D53" s="14">
        <f>IF(Datos!$D$3&lt;0.1,IF(Datos!D54=MAX(Datos!$D$6:$D$106),Datos!D54+Datos!$D$107,Datos!D54),Datos!D54+Datos!D54*Datos!$D$3)</f>
        <v>9770</v>
      </c>
      <c r="F53" s="13" t="s">
        <v>51</v>
      </c>
      <c r="G53" s="14"/>
      <c r="H53" s="14">
        <f>IF(Datos!$H$3&lt;0.1,IF(Datos!H54=MAX(Datos!$H$6:$H$106),Datos!H54+Datos!$H$107,Datos!H54),Datos!H54+Datos!H54*Datos!$H$3)</f>
        <v>7696</v>
      </c>
    </row>
    <row r="54" spans="2:8" x14ac:dyDescent="0.25">
      <c r="B54" s="13" t="s">
        <v>52</v>
      </c>
      <c r="C54" s="14"/>
      <c r="D54" s="14">
        <f>IF(Datos!$D$3&lt;0.1,IF(Datos!D55=MAX(Datos!$D$6:$D$106),Datos!D55+Datos!$D$107,Datos!D55),Datos!D55+Datos!D55*Datos!$D$3)</f>
        <v>9073</v>
      </c>
      <c r="F54" s="13" t="s">
        <v>52</v>
      </c>
      <c r="G54" s="14"/>
      <c r="H54" s="14">
        <f>IF(Datos!$H$3&lt;0.1,IF(Datos!H55=MAX(Datos!$H$6:$H$106),Datos!H55+Datos!$H$107,Datos!H55),Datos!H55+Datos!H55*Datos!$H$3)</f>
        <v>7078</v>
      </c>
    </row>
    <row r="55" spans="2:8" x14ac:dyDescent="0.25">
      <c r="B55" s="13" t="s">
        <v>53</v>
      </c>
      <c r="C55" s="14"/>
      <c r="D55" s="14">
        <f>IF(Datos!$D$3&lt;0.1,IF(Datos!D56=MAX(Datos!$D$6:$D$106),Datos!D56+Datos!$D$107,Datos!D56),Datos!D56+Datos!D56*Datos!$D$3)</f>
        <v>11301</v>
      </c>
      <c r="F55" s="13" t="s">
        <v>53</v>
      </c>
      <c r="G55" s="14"/>
      <c r="H55" s="14">
        <f>IF(Datos!$H$3&lt;0.1,IF(Datos!H56=MAX(Datos!$H$6:$H$106),Datos!H56+Datos!$H$107,Datos!H56),Datos!H56+Datos!H56*Datos!$H$3)</f>
        <v>8886</v>
      </c>
    </row>
    <row r="56" spans="2:8" x14ac:dyDescent="0.25">
      <c r="B56" s="13" t="s">
        <v>54</v>
      </c>
      <c r="C56" s="14"/>
      <c r="D56" s="14">
        <f>IF(Datos!$D$3&lt;0.1,IF(Datos!D57=MAX(Datos!$D$6:$D$106),Datos!D57+Datos!$D$107,Datos!D57),Datos!D57+Datos!D57*Datos!$D$3)</f>
        <v>7452</v>
      </c>
      <c r="F56" s="13" t="s">
        <v>54</v>
      </c>
      <c r="G56" s="14"/>
      <c r="H56" s="14">
        <f>IF(Datos!$H$3&lt;0.1,IF(Datos!H57=MAX(Datos!$H$6:$H$106),Datos!H57+Datos!$H$107,Datos!H57),Datos!H57+Datos!H57*Datos!$H$3)</f>
        <v>5243</v>
      </c>
    </row>
    <row r="57" spans="2:8" x14ac:dyDescent="0.25">
      <c r="B57" s="13" t="s">
        <v>55</v>
      </c>
      <c r="C57" s="14"/>
      <c r="D57" s="14">
        <f>IF(Datos!$D$3&lt;0.1,IF(Datos!D58=MAX(Datos!$D$6:$D$106),Datos!D58+Datos!$D$107,Datos!D58),Datos!D58+Datos!D58*Datos!$D$3)</f>
        <v>9550</v>
      </c>
      <c r="F57" s="13" t="s">
        <v>55</v>
      </c>
      <c r="G57" s="14"/>
      <c r="H57" s="14">
        <f>IF(Datos!$H$3&lt;0.1,IF(Datos!H58=MAX(Datos!$H$6:$H$106),Datos!H58+Datos!$H$107,Datos!H58),Datos!H58+Datos!H58*Datos!$H$3)</f>
        <v>6656</v>
      </c>
    </row>
    <row r="58" spans="2:8" x14ac:dyDescent="0.25">
      <c r="B58" s="13" t="s">
        <v>56</v>
      </c>
      <c r="C58" s="14"/>
      <c r="D58" s="14">
        <f>IF(Datos!$D$3&lt;0.1,IF(Datos!D59=MAX(Datos!$D$6:$D$106),Datos!D59+Datos!$D$107,Datos!D59),Datos!D59+Datos!D59*Datos!$D$3)</f>
        <v>8326</v>
      </c>
      <c r="F58" s="13" t="s">
        <v>56</v>
      </c>
      <c r="G58" s="14"/>
      <c r="H58" s="14">
        <f>IF(Datos!$H$3&lt;0.1,IF(Datos!H59=MAX(Datos!$H$6:$H$106),Datos!H59+Datos!$H$107,Datos!H59),Datos!H59+Datos!H59*Datos!$H$3)</f>
        <v>6174</v>
      </c>
    </row>
    <row r="59" spans="2:8" x14ac:dyDescent="0.25">
      <c r="B59" s="13" t="s">
        <v>57</v>
      </c>
      <c r="C59" s="14"/>
      <c r="D59" s="14">
        <f>IF(Datos!$D$3&lt;0.1,IF(Datos!D60=MAX(Datos!$D$6:$D$106),Datos!D60+Datos!$D$107,Datos!D60),Datos!D60+Datos!D60*Datos!$D$3)</f>
        <v>8613</v>
      </c>
      <c r="F59" s="13" t="s">
        <v>57</v>
      </c>
      <c r="G59" s="14"/>
      <c r="H59" s="14">
        <f>IF(Datos!$H$3&lt;0.1,IF(Datos!H60=MAX(Datos!$H$6:$H$106),Datos!H60+Datos!$H$107,Datos!H60),Datos!H60+Datos!H60*Datos!$H$3)</f>
        <v>5967</v>
      </c>
    </row>
    <row r="60" spans="2:8" x14ac:dyDescent="0.25">
      <c r="B60" s="13" t="s">
        <v>58</v>
      </c>
      <c r="C60" s="14"/>
      <c r="D60" s="14">
        <f>IF(Datos!$D$3&lt;0.1,IF(Datos!D61=MAX(Datos!$D$6:$D$106),Datos!D61+Datos!$D$107,Datos!D61),Datos!D61+Datos!D61*Datos!$D$3)</f>
        <v>8397</v>
      </c>
      <c r="F60" s="13" t="s">
        <v>58</v>
      </c>
      <c r="G60" s="14"/>
      <c r="H60" s="14">
        <f>IF(Datos!$H$3&lt;0.1,IF(Datos!H61=MAX(Datos!$H$6:$H$106),Datos!H61+Datos!$H$107,Datos!H61),Datos!H61+Datos!H61*Datos!$H$3)</f>
        <v>5981</v>
      </c>
    </row>
    <row r="61" spans="2:8" x14ac:dyDescent="0.25">
      <c r="B61" s="13" t="s">
        <v>59</v>
      </c>
      <c r="C61" s="14"/>
      <c r="D61" s="14">
        <f>IF(Datos!$D$3&lt;0.1,IF(Datos!D62=MAX(Datos!$D$6:$D$106),Datos!D62+Datos!$D$107,Datos!D62),Datos!D62+Datos!D62*Datos!$D$3)</f>
        <v>7693</v>
      </c>
      <c r="F61" s="13" t="s">
        <v>59</v>
      </c>
      <c r="G61" s="14"/>
      <c r="H61" s="14">
        <f>IF(Datos!$H$3&lt;0.1,IF(Datos!H62=MAX(Datos!$H$6:$H$106),Datos!H62+Datos!$H$107,Datos!H62),Datos!H62+Datos!H62*Datos!$H$3)</f>
        <v>5182</v>
      </c>
    </row>
    <row r="62" spans="2:8" x14ac:dyDescent="0.25">
      <c r="B62" s="13" t="s">
        <v>60</v>
      </c>
      <c r="C62" s="14"/>
      <c r="D62" s="14">
        <f>IF(Datos!$D$3&lt;0.1,IF(Datos!D63=MAX(Datos!$D$6:$D$106),Datos!D63+Datos!$D$107,Datos!D63),Datos!D63+Datos!D63*Datos!$D$3)</f>
        <v>6754</v>
      </c>
      <c r="F62" s="13" t="s">
        <v>60</v>
      </c>
      <c r="G62" s="14"/>
      <c r="H62" s="14">
        <f>IF(Datos!$H$3&lt;0.1,IF(Datos!H63=MAX(Datos!$H$6:$H$106),Datos!H63+Datos!$H$107,Datos!H63),Datos!H63+Datos!H63*Datos!$H$3)</f>
        <v>4349</v>
      </c>
    </row>
    <row r="63" spans="2:8" x14ac:dyDescent="0.25">
      <c r="B63" s="13" t="s">
        <v>61</v>
      </c>
      <c r="C63" s="14"/>
      <c r="D63" s="14">
        <f>IF(Datos!$D$3&lt;0.1,IF(Datos!D64=MAX(Datos!$D$6:$D$106),Datos!D64+Datos!$D$107,Datos!D64),Datos!D64+Datos!D64*Datos!$D$3)</f>
        <v>6957</v>
      </c>
      <c r="F63" s="13" t="s">
        <v>61</v>
      </c>
      <c r="G63" s="14"/>
      <c r="H63" s="14">
        <f>IF(Datos!$H$3&lt;0.1,IF(Datos!H64=MAX(Datos!$H$6:$H$106),Datos!H64+Datos!$H$107,Datos!H64),Datos!H64+Datos!H64*Datos!$H$3)</f>
        <v>4797</v>
      </c>
    </row>
    <row r="64" spans="2:8" x14ac:dyDescent="0.25">
      <c r="B64" s="13" t="s">
        <v>62</v>
      </c>
      <c r="C64" s="14"/>
      <c r="D64" s="14">
        <f>IF(Datos!$D$3&lt;0.1,IF(Datos!D65=MAX(Datos!$D$6:$D$106),Datos!D65+Datos!$D$107,Datos!D65),Datos!D65+Datos!D65*Datos!$D$3)</f>
        <v>6655</v>
      </c>
      <c r="F64" s="13" t="s">
        <v>62</v>
      </c>
      <c r="G64" s="14"/>
      <c r="H64" s="14">
        <f>IF(Datos!$H$3&lt;0.1,IF(Datos!H65=MAX(Datos!$H$6:$H$106),Datos!H65+Datos!$H$107,Datos!H65),Datos!H65+Datos!H65*Datos!$H$3)</f>
        <v>4430</v>
      </c>
    </row>
    <row r="65" spans="2:8" x14ac:dyDescent="0.25">
      <c r="B65" s="13" t="s">
        <v>63</v>
      </c>
      <c r="C65" s="14"/>
      <c r="D65" s="14">
        <f>IF(Datos!$D$3&lt;0.1,IF(Datos!D66=MAX(Datos!$D$6:$D$106),Datos!D66+Datos!$D$107,Datos!D66),Datos!D66+Datos!D66*Datos!$D$3)</f>
        <v>8471</v>
      </c>
      <c r="F65" s="13" t="s">
        <v>63</v>
      </c>
      <c r="G65" s="14"/>
      <c r="H65" s="14">
        <f>IF(Datos!$H$3&lt;0.1,IF(Datos!H66=MAX(Datos!$H$6:$H$106),Datos!H66+Datos!$H$107,Datos!H66),Datos!H66+Datos!H66*Datos!$H$3)</f>
        <v>5698</v>
      </c>
    </row>
    <row r="66" spans="2:8" x14ac:dyDescent="0.25">
      <c r="B66" s="13" t="s">
        <v>64</v>
      </c>
      <c r="C66" s="14"/>
      <c r="D66" s="14">
        <f>IF(Datos!$D$3&lt;0.1,IF(Datos!D67=MAX(Datos!$D$6:$D$106),Datos!D67+Datos!$D$107,Datos!D67),Datos!D67+Datos!D67*Datos!$D$3)</f>
        <v>4650</v>
      </c>
      <c r="F66" s="13" t="s">
        <v>64</v>
      </c>
      <c r="G66" s="14"/>
      <c r="H66" s="14">
        <f>IF(Datos!$H$3&lt;0.1,IF(Datos!H67=MAX(Datos!$H$6:$H$106),Datos!H67+Datos!$H$107,Datos!H67),Datos!H67+Datos!H67*Datos!$H$3)</f>
        <v>3167</v>
      </c>
    </row>
    <row r="67" spans="2:8" x14ac:dyDescent="0.25">
      <c r="B67" s="13" t="s">
        <v>65</v>
      </c>
      <c r="C67" s="14"/>
      <c r="D67" s="14">
        <f>IF(Datos!$D$3&lt;0.1,IF(Datos!D68=MAX(Datos!$D$6:$D$106),Datos!D68+Datos!$D$107,Datos!D68),Datos!D68+Datos!D68*Datos!$D$3)</f>
        <v>6117</v>
      </c>
      <c r="F67" s="13" t="s">
        <v>65</v>
      </c>
      <c r="G67" s="14"/>
      <c r="H67" s="14">
        <f>IF(Datos!$H$3&lt;0.1,IF(Datos!H68=MAX(Datos!$H$6:$H$106),Datos!H68+Datos!$H$107,Datos!H68),Datos!H68+Datos!H68*Datos!$H$3)</f>
        <v>4273</v>
      </c>
    </row>
    <row r="68" spans="2:8" x14ac:dyDescent="0.25">
      <c r="B68" s="13" t="s">
        <v>66</v>
      </c>
      <c r="C68" s="14"/>
      <c r="D68" s="14">
        <f>IF(Datos!$D$3&lt;0.1,IF(Datos!D69=MAX(Datos!$D$6:$D$106),Datos!D69+Datos!$D$107,Datos!D69),Datos!D69+Datos!D69*Datos!$D$3)</f>
        <v>5873</v>
      </c>
      <c r="F68" s="13" t="s">
        <v>66</v>
      </c>
      <c r="G68" s="14"/>
      <c r="H68" s="14">
        <f>IF(Datos!$H$3&lt;0.1,IF(Datos!H69=MAX(Datos!$H$6:$H$106),Datos!H69+Datos!$H$107,Datos!H69),Datos!H69+Datos!H69*Datos!$H$3)</f>
        <v>4263</v>
      </c>
    </row>
    <row r="69" spans="2:8" x14ac:dyDescent="0.25">
      <c r="B69" s="13" t="s">
        <v>67</v>
      </c>
      <c r="C69" s="14"/>
      <c r="D69" s="14">
        <f>IF(Datos!$D$3&lt;0.1,IF(Datos!D70=MAX(Datos!$D$6:$D$106),Datos!D70+Datos!$D$107,Datos!D70),Datos!D70+Datos!D70*Datos!$D$3)</f>
        <v>5220</v>
      </c>
      <c r="F69" s="13" t="s">
        <v>67</v>
      </c>
      <c r="G69" s="14"/>
      <c r="H69" s="14">
        <f>IF(Datos!$H$3&lt;0.1,IF(Datos!H70=MAX(Datos!$H$6:$H$106),Datos!H70+Datos!$H$107,Datos!H70),Datos!H70+Datos!H70*Datos!$H$3)</f>
        <v>3957</v>
      </c>
    </row>
    <row r="70" spans="2:8" x14ac:dyDescent="0.25">
      <c r="B70" s="13" t="s">
        <v>68</v>
      </c>
      <c r="C70" s="14"/>
      <c r="D70" s="14">
        <f>IF(Datos!$D$3&lt;0.1,IF(Datos!D71=MAX(Datos!$D$6:$D$106),Datos!D71+Datos!$D$107,Datos!D71),Datos!D71+Datos!D71*Datos!$D$3)</f>
        <v>5979</v>
      </c>
      <c r="F70" s="13" t="s">
        <v>68</v>
      </c>
      <c r="G70" s="14"/>
      <c r="H70" s="14">
        <f>IF(Datos!$H$3&lt;0.1,IF(Datos!H71=MAX(Datos!$H$6:$H$106),Datos!H71+Datos!$H$107,Datos!H71),Datos!H71+Datos!H71*Datos!$H$3)</f>
        <v>4191</v>
      </c>
    </row>
    <row r="71" spans="2:8" x14ac:dyDescent="0.25">
      <c r="B71" s="13" t="s">
        <v>69</v>
      </c>
      <c r="C71" s="14"/>
      <c r="D71" s="14">
        <f>IF(Datos!$D$3&lt;0.1,IF(Datos!D72=MAX(Datos!$D$6:$D$106),Datos!D72+Datos!$D$107,Datos!D72),Datos!D72+Datos!D72*Datos!$D$3)</f>
        <v>4380</v>
      </c>
      <c r="F71" s="13" t="s">
        <v>69</v>
      </c>
      <c r="G71" s="14"/>
      <c r="H71" s="14">
        <f>IF(Datos!$H$3&lt;0.1,IF(Datos!H72=MAX(Datos!$H$6:$H$106),Datos!H72+Datos!$H$107,Datos!H72),Datos!H72+Datos!H72*Datos!$H$3)</f>
        <v>3587</v>
      </c>
    </row>
    <row r="72" spans="2:8" x14ac:dyDescent="0.25">
      <c r="B72" s="13" t="s">
        <v>70</v>
      </c>
      <c r="C72" s="14"/>
      <c r="D72" s="14">
        <f>IF(Datos!$D$3&lt;0.1,IF(Datos!D73=MAX(Datos!$D$6:$D$106),Datos!D73+Datos!$D$107,Datos!D73),Datos!D73+Datos!D73*Datos!$D$3)</f>
        <v>4321</v>
      </c>
      <c r="F72" s="13" t="s">
        <v>70</v>
      </c>
      <c r="G72" s="14"/>
      <c r="H72" s="14">
        <f>IF(Datos!$H$3&lt;0.1,IF(Datos!H73=MAX(Datos!$H$6:$H$106),Datos!H73+Datos!$H$107,Datos!H73),Datos!H73+Datos!H73*Datos!$H$3)</f>
        <v>3238</v>
      </c>
    </row>
    <row r="73" spans="2:8" x14ac:dyDescent="0.25">
      <c r="B73" s="13" t="s">
        <v>71</v>
      </c>
      <c r="C73" s="14"/>
      <c r="D73" s="14">
        <f>IF(Datos!$D$3&lt;0.1,IF(Datos!D74=MAX(Datos!$D$6:$D$106),Datos!D74+Datos!$D$107,Datos!D74),Datos!D74+Datos!D74*Datos!$D$3)</f>
        <v>4812</v>
      </c>
      <c r="F73" s="13" t="s">
        <v>71</v>
      </c>
      <c r="G73" s="14"/>
      <c r="H73" s="14">
        <f>IF(Datos!$H$3&lt;0.1,IF(Datos!H74=MAX(Datos!$H$6:$H$106),Datos!H74+Datos!$H$107,Datos!H74),Datos!H74+Datos!H74*Datos!$H$3)</f>
        <v>3476</v>
      </c>
    </row>
    <row r="74" spans="2:8" x14ac:dyDescent="0.25">
      <c r="B74" s="13" t="s">
        <v>72</v>
      </c>
      <c r="C74" s="14"/>
      <c r="D74" s="14">
        <f>IF(Datos!$D$3&lt;0.1,IF(Datos!D75=MAX(Datos!$D$6:$D$106),Datos!D75+Datos!$D$107,Datos!D75),Datos!D75+Datos!D75*Datos!$D$3)</f>
        <v>3720</v>
      </c>
      <c r="F74" s="13" t="s">
        <v>72</v>
      </c>
      <c r="G74" s="14"/>
      <c r="H74" s="14">
        <f>IF(Datos!$H$3&lt;0.1,IF(Datos!H75=MAX(Datos!$H$6:$H$106),Datos!H75+Datos!$H$107,Datos!H75),Datos!H75+Datos!H75*Datos!$H$3)</f>
        <v>2930</v>
      </c>
    </row>
    <row r="75" spans="2:8" x14ac:dyDescent="0.25">
      <c r="B75" s="13" t="s">
        <v>73</v>
      </c>
      <c r="C75" s="14"/>
      <c r="D75" s="14">
        <f>IF(Datos!$D$3&lt;0.1,IF(Datos!D76=MAX(Datos!$D$6:$D$106),Datos!D76+Datos!$D$107,Datos!D76),Datos!D76+Datos!D76*Datos!$D$3)</f>
        <v>4659</v>
      </c>
      <c r="F75" s="13" t="s">
        <v>73</v>
      </c>
      <c r="G75" s="14"/>
      <c r="H75" s="14">
        <f>IF(Datos!$H$3&lt;0.1,IF(Datos!H76=MAX(Datos!$H$6:$H$106),Datos!H76+Datos!$H$107,Datos!H76),Datos!H76+Datos!H76*Datos!$H$3)</f>
        <v>4217</v>
      </c>
    </row>
    <row r="76" spans="2:8" x14ac:dyDescent="0.25">
      <c r="B76" s="13" t="s">
        <v>74</v>
      </c>
      <c r="C76" s="14"/>
      <c r="D76" s="14">
        <f>IF(Datos!$D$3&lt;0.1,IF(Datos!D77=MAX(Datos!$D$6:$D$106),Datos!D77+Datos!$D$107,Datos!D77),Datos!D77+Datos!D77*Datos!$D$3)</f>
        <v>2810</v>
      </c>
      <c r="F76" s="13" t="s">
        <v>74</v>
      </c>
      <c r="G76" s="14"/>
      <c r="H76" s="14">
        <f>IF(Datos!$H$3&lt;0.1,IF(Datos!H77=MAX(Datos!$H$6:$H$106),Datos!H77+Datos!$H$107,Datos!H77),Datos!H77+Datos!H77*Datos!$H$3)</f>
        <v>2192</v>
      </c>
    </row>
    <row r="77" spans="2:8" x14ac:dyDescent="0.25">
      <c r="B77" s="13" t="s">
        <v>75</v>
      </c>
      <c r="C77" s="14"/>
      <c r="D77" s="14">
        <f>IF(Datos!$D$3&lt;0.1,IF(Datos!D78=MAX(Datos!$D$6:$D$106),Datos!D78+Datos!$D$107,Datos!D78),Datos!D78+Datos!D78*Datos!$D$3)</f>
        <v>3843</v>
      </c>
      <c r="F77" s="13" t="s">
        <v>75</v>
      </c>
      <c r="G77" s="14"/>
      <c r="H77" s="14">
        <f>IF(Datos!$H$3&lt;0.1,IF(Datos!H78=MAX(Datos!$H$6:$H$106),Datos!H78+Datos!$H$107,Datos!H78),Datos!H78+Datos!H78*Datos!$H$3)</f>
        <v>3091</v>
      </c>
    </row>
    <row r="78" spans="2:8" x14ac:dyDescent="0.25">
      <c r="B78" s="13" t="s">
        <v>76</v>
      </c>
      <c r="C78" s="14"/>
      <c r="D78" s="14">
        <f>IF(Datos!$D$3&lt;0.1,IF(Datos!D79=MAX(Datos!$D$6:$D$106),Datos!D79+Datos!$D$107,Datos!D79),Datos!D79+Datos!D79*Datos!$D$3)</f>
        <v>3360</v>
      </c>
      <c r="F78" s="13" t="s">
        <v>76</v>
      </c>
      <c r="G78" s="14"/>
      <c r="H78" s="14">
        <f>IF(Datos!$H$3&lt;0.1,IF(Datos!H79=MAX(Datos!$H$6:$H$106),Datos!H79+Datos!$H$107,Datos!H79),Datos!H79+Datos!H79*Datos!$H$3)</f>
        <v>2812</v>
      </c>
    </row>
    <row r="79" spans="2:8" x14ac:dyDescent="0.25">
      <c r="B79" s="13" t="s">
        <v>77</v>
      </c>
      <c r="C79" s="14"/>
      <c r="D79" s="14">
        <f>IF(Datos!$D$3&lt;0.1,IF(Datos!D80=MAX(Datos!$D$6:$D$106),Datos!D80+Datos!$D$107,Datos!D80),Datos!D80+Datos!D80*Datos!$D$3)</f>
        <v>3348</v>
      </c>
      <c r="F79" s="13" t="s">
        <v>77</v>
      </c>
      <c r="G79" s="14"/>
      <c r="H79" s="14">
        <f>IF(Datos!$H$3&lt;0.1,IF(Datos!H80=MAX(Datos!$H$6:$H$106),Datos!H80+Datos!$H$107,Datos!H80),Datos!H80+Datos!H80*Datos!$H$3)</f>
        <v>2778</v>
      </c>
    </row>
    <row r="80" spans="2:8" x14ac:dyDescent="0.25">
      <c r="B80" s="13" t="s">
        <v>78</v>
      </c>
      <c r="C80" s="14"/>
      <c r="D80" s="14">
        <f>IF(Datos!$D$3&lt;0.1,IF(Datos!D81=MAX(Datos!$D$6:$D$106),Datos!D81+Datos!$D$107,Datos!D81),Datos!D81+Datos!D81*Datos!$D$3)</f>
        <v>3383</v>
      </c>
      <c r="F80" s="13" t="s">
        <v>78</v>
      </c>
      <c r="G80" s="14"/>
      <c r="H80" s="14">
        <f>IF(Datos!$H$3&lt;0.1,IF(Datos!H81=MAX(Datos!$H$6:$H$106),Datos!H81+Datos!$H$107,Datos!H81),Datos!H81+Datos!H81*Datos!$H$3)</f>
        <v>2802</v>
      </c>
    </row>
    <row r="81" spans="2:8" x14ac:dyDescent="0.25">
      <c r="B81" s="13" t="s">
        <v>79</v>
      </c>
      <c r="C81" s="14"/>
      <c r="D81" s="14">
        <f>IF(Datos!$D$3&lt;0.1,IF(Datos!D82=MAX(Datos!$D$6:$D$106),Datos!D82+Datos!$D$107,Datos!D82),Datos!D82+Datos!D82*Datos!$D$3)</f>
        <v>2969</v>
      </c>
      <c r="F81" s="13" t="s">
        <v>79</v>
      </c>
      <c r="G81" s="14"/>
      <c r="H81" s="14">
        <f>IF(Datos!$H$3&lt;0.1,IF(Datos!H82=MAX(Datos!$H$6:$H$106),Datos!H82+Datos!$H$107,Datos!H82),Datos!H82+Datos!H82*Datos!$H$3)</f>
        <v>2240</v>
      </c>
    </row>
    <row r="82" spans="2:8" x14ac:dyDescent="0.25">
      <c r="B82" s="13" t="s">
        <v>80</v>
      </c>
      <c r="C82" s="14"/>
      <c r="D82" s="14">
        <f>IF(Datos!$D$3&lt;0.1,IF(Datos!D83=MAX(Datos!$D$6:$D$106),Datos!D83+Datos!$D$107,Datos!D83),Datos!D83+Datos!D83*Datos!$D$3)</f>
        <v>2399</v>
      </c>
      <c r="F82" s="13" t="s">
        <v>80</v>
      </c>
      <c r="G82" s="14"/>
      <c r="H82" s="14">
        <f>IF(Datos!$H$3&lt;0.1,IF(Datos!H83=MAX(Datos!$H$6:$H$106),Datos!H83+Datos!$H$107,Datos!H83),Datos!H83+Datos!H83*Datos!$H$3)</f>
        <v>1848</v>
      </c>
    </row>
    <row r="83" spans="2:8" x14ac:dyDescent="0.25">
      <c r="B83" s="13" t="s">
        <v>81</v>
      </c>
      <c r="C83" s="14"/>
      <c r="D83" s="14">
        <f>IF(Datos!$D$3&lt;0.1,IF(Datos!D84=MAX(Datos!$D$6:$D$106),Datos!D84+Datos!$D$107,Datos!D84),Datos!D84+Datos!D84*Datos!$D$3)</f>
        <v>2558</v>
      </c>
      <c r="F83" s="13" t="s">
        <v>81</v>
      </c>
      <c r="G83" s="14"/>
      <c r="H83" s="14">
        <f>IF(Datos!$H$3&lt;0.1,IF(Datos!H84=MAX(Datos!$H$6:$H$106),Datos!H84+Datos!$H$107,Datos!H84),Datos!H84+Datos!H84*Datos!$H$3)</f>
        <v>2185</v>
      </c>
    </row>
    <row r="84" spans="2:8" x14ac:dyDescent="0.25">
      <c r="B84" s="13" t="s">
        <v>82</v>
      </c>
      <c r="C84" s="14"/>
      <c r="D84" s="14">
        <f>IF(Datos!$D$3&lt;0.1,IF(Datos!D85=MAX(Datos!$D$6:$D$106),Datos!D85+Datos!$D$107,Datos!D85),Datos!D85+Datos!D85*Datos!$D$3)</f>
        <v>2033</v>
      </c>
      <c r="F84" s="13" t="s">
        <v>82</v>
      </c>
      <c r="G84" s="14"/>
      <c r="H84" s="14">
        <f>IF(Datos!$H$3&lt;0.1,IF(Datos!H85=MAX(Datos!$H$6:$H$106),Datos!H85+Datos!$H$107,Datos!H85),Datos!H85+Datos!H85*Datos!$H$3)</f>
        <v>1484</v>
      </c>
    </row>
    <row r="85" spans="2:8" x14ac:dyDescent="0.25">
      <c r="B85" s="13" t="s">
        <v>83</v>
      </c>
      <c r="C85" s="14"/>
      <c r="D85" s="14">
        <f>IF(Datos!$D$3&lt;0.1,IF(Datos!D86=MAX(Datos!$D$6:$D$106),Datos!D86+Datos!$D$107,Datos!D86),Datos!D86+Datos!D86*Datos!$D$3)</f>
        <v>2629</v>
      </c>
      <c r="F85" s="13" t="s">
        <v>83</v>
      </c>
      <c r="G85" s="14"/>
      <c r="H85" s="14">
        <f>IF(Datos!$H$3&lt;0.1,IF(Datos!H86=MAX(Datos!$H$6:$H$106),Datos!H86+Datos!$H$107,Datos!H86),Datos!H86+Datos!H86*Datos!$H$3)</f>
        <v>2268</v>
      </c>
    </row>
    <row r="86" spans="2:8" x14ac:dyDescent="0.25">
      <c r="B86" s="13" t="s">
        <v>84</v>
      </c>
      <c r="C86" s="14"/>
      <c r="D86" s="14">
        <f>IF(Datos!$D$3&lt;0.1,IF(Datos!D87=MAX(Datos!$D$6:$D$106),Datos!D87+Datos!$D$107,Datos!D87),Datos!D87+Datos!D87*Datos!$D$3)</f>
        <v>1448</v>
      </c>
      <c r="F86" s="13" t="s">
        <v>84</v>
      </c>
      <c r="G86" s="14"/>
      <c r="H86" s="14">
        <f>IF(Datos!$H$3&lt;0.1,IF(Datos!H87=MAX(Datos!$H$6:$H$106),Datos!H87+Datos!$H$107,Datos!H87),Datos!H87+Datos!H87*Datos!$H$3)</f>
        <v>959</v>
      </c>
    </row>
    <row r="87" spans="2:8" x14ac:dyDescent="0.25">
      <c r="B87" s="13" t="s">
        <v>85</v>
      </c>
      <c r="C87" s="14"/>
      <c r="D87" s="14">
        <f>IF(Datos!$D$3&lt;0.1,IF(Datos!D88=MAX(Datos!$D$6:$D$106),Datos!D88+Datos!$D$107,Datos!D88),Datos!D88+Datos!D88*Datos!$D$3)</f>
        <v>1813</v>
      </c>
      <c r="F87" s="13" t="s">
        <v>85</v>
      </c>
      <c r="G87" s="14"/>
      <c r="H87" s="14">
        <f>IF(Datos!$H$3&lt;0.1,IF(Datos!H88=MAX(Datos!$H$6:$H$106),Datos!H88+Datos!$H$107,Datos!H88),Datos!H88+Datos!H88*Datos!$H$3)</f>
        <v>1371</v>
      </c>
    </row>
    <row r="88" spans="2:8" x14ac:dyDescent="0.25">
      <c r="B88" s="13" t="s">
        <v>86</v>
      </c>
      <c r="C88" s="14"/>
      <c r="D88" s="14">
        <f>IF(Datos!$D$3&lt;0.1,IF(Datos!D89=MAX(Datos!$D$6:$D$106),Datos!D89+Datos!$D$107,Datos!D89),Datos!D89+Datos!D89*Datos!$D$3)</f>
        <v>1747</v>
      </c>
      <c r="F88" s="13" t="s">
        <v>86</v>
      </c>
      <c r="G88" s="14"/>
      <c r="H88" s="14">
        <f>IF(Datos!$H$3&lt;0.1,IF(Datos!H89=MAX(Datos!$H$6:$H$106),Datos!H89+Datos!$H$107,Datos!H89),Datos!H89+Datos!H89*Datos!$H$3)</f>
        <v>1200</v>
      </c>
    </row>
    <row r="89" spans="2:8" x14ac:dyDescent="0.25">
      <c r="B89" s="13" t="s">
        <v>87</v>
      </c>
      <c r="C89" s="14"/>
      <c r="D89" s="14">
        <f>IF(Datos!$D$3&lt;0.1,IF(Datos!D90=MAX(Datos!$D$6:$D$106),Datos!D90+Datos!$D$107,Datos!D90),Datos!D90+Datos!D90*Datos!$D$3)</f>
        <v>1780</v>
      </c>
      <c r="F89" s="13" t="s">
        <v>87</v>
      </c>
      <c r="G89" s="14"/>
      <c r="H89" s="14">
        <f>IF(Datos!$H$3&lt;0.1,IF(Datos!H90=MAX(Datos!$H$6:$H$106),Datos!H90+Datos!$H$107,Datos!H90),Datos!H90+Datos!H90*Datos!$H$3)</f>
        <v>1275</v>
      </c>
    </row>
    <row r="90" spans="2:8" x14ac:dyDescent="0.25">
      <c r="B90" s="13" t="s">
        <v>88</v>
      </c>
      <c r="C90" s="14"/>
      <c r="D90" s="14">
        <f>IF(Datos!$D$3&lt;0.1,IF(Datos!D91=MAX(Datos!$D$6:$D$106),Datos!D91+Datos!$D$107,Datos!D91),Datos!D91+Datos!D91*Datos!$D$3)</f>
        <v>1622</v>
      </c>
      <c r="F90" s="13" t="s">
        <v>88</v>
      </c>
      <c r="G90" s="14"/>
      <c r="H90" s="14">
        <f>IF(Datos!$H$3&lt;0.1,IF(Datos!H91=MAX(Datos!$H$6:$H$106),Datos!H91+Datos!$H$107,Datos!H91),Datos!H91+Datos!H91*Datos!$H$3)</f>
        <v>1289</v>
      </c>
    </row>
    <row r="91" spans="2:8" x14ac:dyDescent="0.25">
      <c r="B91" s="13" t="s">
        <v>89</v>
      </c>
      <c r="C91" s="14"/>
      <c r="D91" s="14">
        <f>IF(Datos!$D$3&lt;0.1,IF(Datos!D92=MAX(Datos!$D$6:$D$106),Datos!D92+Datos!$D$107,Datos!D92),Datos!D92+Datos!D92*Datos!$D$3)</f>
        <v>1305</v>
      </c>
      <c r="F91" s="13" t="s">
        <v>89</v>
      </c>
      <c r="G91" s="14"/>
      <c r="H91" s="14">
        <f>IF(Datos!$H$3&lt;0.1,IF(Datos!H92=MAX(Datos!$H$6:$H$106),Datos!H92+Datos!$H$107,Datos!H92),Datos!H92+Datos!H92*Datos!$H$3)</f>
        <v>959</v>
      </c>
    </row>
    <row r="92" spans="2:8" x14ac:dyDescent="0.25">
      <c r="B92" s="13" t="s">
        <v>90</v>
      </c>
      <c r="C92" s="14"/>
      <c r="D92" s="14">
        <f>IF(Datos!$D$3&lt;0.1,IF(Datos!D93=MAX(Datos!$D$6:$D$106),Datos!D93+Datos!$D$107,Datos!D93),Datos!D93+Datos!D93*Datos!$D$3)</f>
        <v>1049</v>
      </c>
      <c r="F92" s="13" t="s">
        <v>90</v>
      </c>
      <c r="G92" s="14"/>
      <c r="H92" s="14">
        <f>IF(Datos!$H$3&lt;0.1,IF(Datos!H93=MAX(Datos!$H$6:$H$106),Datos!H93+Datos!$H$107,Datos!H93),Datos!H93+Datos!H93*Datos!$H$3)</f>
        <v>819</v>
      </c>
    </row>
    <row r="93" spans="2:8" x14ac:dyDescent="0.25">
      <c r="B93" s="13" t="s">
        <v>91</v>
      </c>
      <c r="C93" s="14"/>
      <c r="D93" s="14">
        <f>IF(Datos!$D$3&lt;0.1,IF(Datos!D94=MAX(Datos!$D$6:$D$106),Datos!D94+Datos!$D$107,Datos!D94),Datos!D94+Datos!D94*Datos!$D$3)</f>
        <v>975</v>
      </c>
      <c r="F93" s="13" t="s">
        <v>91</v>
      </c>
      <c r="G93" s="14"/>
      <c r="H93" s="14">
        <f>IF(Datos!$H$3&lt;0.1,IF(Datos!H94=MAX(Datos!$H$6:$H$106),Datos!H94+Datos!$H$107,Datos!H94),Datos!H94+Datos!H94*Datos!$H$3)</f>
        <v>685</v>
      </c>
    </row>
    <row r="94" spans="2:8" x14ac:dyDescent="0.25">
      <c r="B94" s="13" t="s">
        <v>92</v>
      </c>
      <c r="C94" s="14"/>
      <c r="D94" s="14">
        <f>IF(Datos!$D$3&lt;0.1,IF(Datos!D95=MAX(Datos!$D$6:$D$106),Datos!D95+Datos!$D$107,Datos!D95),Datos!D95+Datos!D95*Datos!$D$3)</f>
        <v>791</v>
      </c>
      <c r="F94" s="13" t="s">
        <v>92</v>
      </c>
      <c r="G94" s="14"/>
      <c r="H94" s="14">
        <f>IF(Datos!$H$3&lt;0.1,IF(Datos!H95=MAX(Datos!$H$6:$H$106),Datos!H95+Datos!$H$107,Datos!H95),Datos!H95+Datos!H95*Datos!$H$3)</f>
        <v>603</v>
      </c>
    </row>
    <row r="95" spans="2:8" x14ac:dyDescent="0.25">
      <c r="B95" s="13" t="s">
        <v>93</v>
      </c>
      <c r="C95" s="14"/>
      <c r="D95" s="14">
        <f>IF(Datos!$D$3&lt;0.1,IF(Datos!D96=MAX(Datos!$D$6:$D$106),Datos!D96+Datos!$D$107,Datos!D96),Datos!D96+Datos!D96*Datos!$D$3)</f>
        <v>829</v>
      </c>
      <c r="F95" s="13" t="s">
        <v>93</v>
      </c>
      <c r="G95" s="14"/>
      <c r="H95" s="14">
        <f>IF(Datos!$H$3&lt;0.1,IF(Datos!H96=MAX(Datos!$H$6:$H$106),Datos!H96+Datos!$H$107,Datos!H96),Datos!H96+Datos!H96*Datos!$H$3)</f>
        <v>632</v>
      </c>
    </row>
    <row r="96" spans="2:8" x14ac:dyDescent="0.25">
      <c r="B96" s="13" t="s">
        <v>94</v>
      </c>
      <c r="C96" s="14"/>
      <c r="D96" s="14">
        <f>IF(Datos!$D$3&lt;0.1,IF(Datos!D97=MAX(Datos!$D$6:$D$106),Datos!D97+Datos!$D$107,Datos!D97),Datos!D97+Datos!D97*Datos!$D$3)</f>
        <v>365</v>
      </c>
      <c r="F96" s="13" t="s">
        <v>94</v>
      </c>
      <c r="G96" s="14"/>
      <c r="H96" s="14">
        <f>IF(Datos!$H$3&lt;0.1,IF(Datos!H97=MAX(Datos!$H$6:$H$106),Datos!H97+Datos!$H$107,Datos!H97),Datos!H97+Datos!H97*Datos!$H$3)</f>
        <v>206</v>
      </c>
    </row>
    <row r="97" spans="2:8" x14ac:dyDescent="0.25">
      <c r="B97" s="13" t="s">
        <v>95</v>
      </c>
      <c r="C97" s="14"/>
      <c r="D97" s="14">
        <f>IF(Datos!$D$3&lt;0.1,IF(Datos!D98=MAX(Datos!$D$6:$D$106),Datos!D98+Datos!$D$107,Datos!D98),Datos!D98+Datos!D98*Datos!$D$3)</f>
        <v>464</v>
      </c>
      <c r="F97" s="13" t="s">
        <v>95</v>
      </c>
      <c r="G97" s="14"/>
      <c r="H97" s="14">
        <f>IF(Datos!$H$3&lt;0.1,IF(Datos!H98=MAX(Datos!$H$6:$H$106),Datos!H98+Datos!$H$107,Datos!H98),Datos!H98+Datos!H98*Datos!$H$3)</f>
        <v>294</v>
      </c>
    </row>
    <row r="98" spans="2:8" x14ac:dyDescent="0.25">
      <c r="B98" s="13" t="s">
        <v>96</v>
      </c>
      <c r="C98" s="14"/>
      <c r="D98" s="14">
        <f>IF(Datos!$D$3&lt;0.1,IF(Datos!D99=MAX(Datos!$D$6:$D$106),Datos!D99+Datos!$D$107,Datos!D99),Datos!D99+Datos!D99*Datos!$D$3)</f>
        <v>388</v>
      </c>
      <c r="F98" s="13" t="s">
        <v>96</v>
      </c>
      <c r="G98" s="14"/>
      <c r="H98" s="14">
        <f>IF(Datos!$H$3&lt;0.1,IF(Datos!H99=MAX(Datos!$H$6:$H$106),Datos!H99+Datos!$H$107,Datos!H99),Datos!H99+Datos!H99*Datos!$H$3)</f>
        <v>203</v>
      </c>
    </row>
    <row r="99" spans="2:8" x14ac:dyDescent="0.25">
      <c r="B99" s="13" t="s">
        <v>97</v>
      </c>
      <c r="C99" s="14"/>
      <c r="D99" s="14">
        <f>IF(Datos!$D$3&lt;0.1,IF(Datos!D100=MAX(Datos!$D$6:$D$106),Datos!D100+Datos!$D$107,Datos!D100),Datos!D100+Datos!D100*Datos!$D$3)</f>
        <v>363</v>
      </c>
      <c r="F99" s="13" t="s">
        <v>97</v>
      </c>
      <c r="G99" s="14"/>
      <c r="H99" s="14">
        <f>IF(Datos!$H$3&lt;0.1,IF(Datos!H100=MAX(Datos!$H$6:$H$106),Datos!H100+Datos!$H$107,Datos!H100),Datos!H100+Datos!H100*Datos!$H$3)</f>
        <v>201</v>
      </c>
    </row>
    <row r="100" spans="2:8" x14ac:dyDescent="0.25">
      <c r="B100" s="13" t="s">
        <v>98</v>
      </c>
      <c r="C100" s="14"/>
      <c r="D100" s="14">
        <f>IF(Datos!$D$3&lt;0.1,IF(Datos!D101=MAX(Datos!$D$6:$D$106),Datos!D101+Datos!$D$107,Datos!D101),Datos!D101+Datos!D101*Datos!$D$3)</f>
        <v>308</v>
      </c>
      <c r="F100" s="13" t="s">
        <v>98</v>
      </c>
      <c r="G100" s="14"/>
      <c r="H100" s="14">
        <f>IF(Datos!$H$3&lt;0.1,IF(Datos!H101=MAX(Datos!$H$6:$H$106),Datos!H101+Datos!$H$107,Datos!H101),Datos!H101+Datos!H101*Datos!$H$3)</f>
        <v>166</v>
      </c>
    </row>
    <row r="101" spans="2:8" x14ac:dyDescent="0.25">
      <c r="B101" s="13" t="s">
        <v>99</v>
      </c>
      <c r="C101" s="14"/>
      <c r="D101" s="14">
        <f>IF(Datos!$D$3&lt;0.1,IF(Datos!D102=MAX(Datos!$D$6:$D$106),Datos!D102+Datos!$D$107,Datos!D102),Datos!D102+Datos!D102*Datos!$D$3)</f>
        <v>253</v>
      </c>
      <c r="F101" s="13" t="s">
        <v>99</v>
      </c>
      <c r="G101" s="14"/>
      <c r="H101" s="14">
        <f>IF(Datos!$H$3&lt;0.1,IF(Datos!H102=MAX(Datos!$H$6:$H$106),Datos!H102+Datos!$H$107,Datos!H102),Datos!H102+Datos!H102*Datos!$H$3)</f>
        <v>159</v>
      </c>
    </row>
    <row r="102" spans="2:8" x14ac:dyDescent="0.25">
      <c r="B102" s="13" t="s">
        <v>100</v>
      </c>
      <c r="C102" s="14"/>
      <c r="D102" s="14">
        <f>IF(Datos!$D$3&lt;0.1,IF(Datos!D103=MAX(Datos!$D$6:$D$106),Datos!D103+Datos!$D$107,Datos!D103),Datos!D103+Datos!D103*Datos!$D$3)</f>
        <v>158</v>
      </c>
      <c r="F102" s="13" t="s">
        <v>100</v>
      </c>
      <c r="G102" s="14"/>
      <c r="H102" s="14">
        <f>IF(Datos!$H$3&lt;0.1,IF(Datos!H103=MAX(Datos!$H$6:$H$106),Datos!H103+Datos!$H$107,Datos!H103),Datos!H103+Datos!H103*Datos!$H$3)</f>
        <v>116</v>
      </c>
    </row>
    <row r="103" spans="2:8" x14ac:dyDescent="0.25">
      <c r="B103" s="13" t="s">
        <v>101</v>
      </c>
      <c r="C103" s="14"/>
      <c r="D103" s="14">
        <f>IF(Datos!$D$3&lt;0.1,IF(Datos!D104=MAX(Datos!$D$6:$D$106),Datos!D104+Datos!$D$107,Datos!D104),Datos!D104+Datos!D104*Datos!$D$3)</f>
        <v>166</v>
      </c>
      <c r="F103" s="13" t="s">
        <v>101</v>
      </c>
      <c r="G103" s="14"/>
      <c r="H103" s="14">
        <f>IF(Datos!$H$3&lt;0.1,IF(Datos!H104=MAX(Datos!$H$6:$H$106),Datos!H104+Datos!$H$107,Datos!H104),Datos!H104+Datos!H104*Datos!$H$3)</f>
        <v>127</v>
      </c>
    </row>
    <row r="104" spans="2:8" x14ac:dyDescent="0.25">
      <c r="B104" s="13" t="s">
        <v>102</v>
      </c>
      <c r="C104" s="14"/>
      <c r="D104" s="14">
        <f>IF(Datos!$D$3&lt;0.1,IF(Datos!D105=MAX(Datos!$D$6:$D$106),Datos!D105+Datos!$D$107,Datos!D105),Datos!D105+Datos!D105*Datos!$D$3)</f>
        <v>100</v>
      </c>
      <c r="F104" s="13" t="s">
        <v>102</v>
      </c>
      <c r="G104" s="14"/>
      <c r="H104" s="14">
        <f>IF(Datos!$H$3&lt;0.1,IF(Datos!H105=MAX(Datos!$H$6:$H$106),Datos!H105+Datos!$H$107,Datos!H105),Datos!H105+Datos!H105*Datos!$H$3)</f>
        <v>82</v>
      </c>
    </row>
    <row r="105" spans="2:8" x14ac:dyDescent="0.25">
      <c r="B105" s="13" t="s">
        <v>103</v>
      </c>
      <c r="C105" s="14"/>
      <c r="D105" s="14">
        <f>IF(Datos!$D$3&lt;0.1,IF(Datos!D106=MAX(Datos!$D$6:$D$106),Datos!D106+Datos!$D$107,Datos!D106),Datos!D106+Datos!D106*Datos!$D$3)</f>
        <v>137</v>
      </c>
      <c r="F105" s="13" t="s">
        <v>103</v>
      </c>
      <c r="G105" s="14"/>
      <c r="H105" s="14">
        <f>IF(Datos!$H$3&lt;0.1,IF(Datos!H106=MAX(Datos!$H$6:$H$106),Datos!H106+Datos!$H$107,Datos!H106),Datos!H106+Datos!H106*Datos!$H$3)</f>
        <v>151</v>
      </c>
    </row>
    <row r="106" spans="2:8" x14ac:dyDescent="0.25">
      <c r="B106" s="15" t="s">
        <v>105</v>
      </c>
      <c r="C106" s="16">
        <f>SUM(C5:C105)</f>
        <v>0</v>
      </c>
      <c r="D106" s="36">
        <f>SUM(D5:D105)</f>
        <v>831080</v>
      </c>
      <c r="F106" s="15" t="s">
        <v>105</v>
      </c>
      <c r="G106" s="16">
        <f>SUM(G5:G105)</f>
        <v>0</v>
      </c>
      <c r="H106" s="16">
        <f>SUM(H5:H105)</f>
        <v>763771</v>
      </c>
    </row>
  </sheetData>
  <mergeCells count="4">
    <mergeCell ref="B3:D3"/>
    <mergeCell ref="F3:H3"/>
    <mergeCell ref="A1:B1"/>
    <mergeCell ref="D1:F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3D74-04ED-45AF-82DB-7D5CBCDF5725}">
  <dimension ref="A1:M49"/>
  <sheetViews>
    <sheetView zoomScale="70" zoomScaleNormal="70" workbookViewId="0">
      <selection activeCell="V75" sqref="V75"/>
    </sheetView>
  </sheetViews>
  <sheetFormatPr baseColWidth="10" defaultColWidth="11.42578125" defaultRowHeight="15" x14ac:dyDescent="0.25"/>
  <cols>
    <col min="1" max="1" width="11.42578125" style="1"/>
    <col min="2" max="3" width="18.42578125" style="1" customWidth="1"/>
    <col min="4" max="5" width="11.42578125" style="1"/>
    <col min="6" max="6" width="20.140625" style="1" customWidth="1"/>
    <col min="7" max="7" width="22" style="1" customWidth="1"/>
    <col min="8" max="10" width="11.42578125" style="1"/>
    <col min="11" max="11" width="21.5703125" style="1" customWidth="1"/>
    <col min="12" max="12" width="22.28515625" style="1" customWidth="1"/>
    <col min="13" max="13" width="20.7109375" style="1" customWidth="1"/>
    <col min="14" max="16384" width="11.42578125" style="1"/>
  </cols>
  <sheetData>
    <row r="1" spans="1:13" x14ac:dyDescent="0.25">
      <c r="A1" s="218"/>
      <c r="B1" s="218"/>
      <c r="D1" s="218"/>
      <c r="E1" s="218"/>
      <c r="F1" s="218"/>
    </row>
    <row r="5" spans="1:13" x14ac:dyDescent="0.25">
      <c r="B5" s="225" t="s">
        <v>152</v>
      </c>
      <c r="C5" s="226"/>
      <c r="L5" s="225" t="s">
        <v>153</v>
      </c>
      <c r="M5" s="226"/>
    </row>
    <row r="6" spans="1:13" x14ac:dyDescent="0.25">
      <c r="B6" s="13" t="s">
        <v>117</v>
      </c>
      <c r="C6" s="29" t="s">
        <v>2</v>
      </c>
      <c r="L6" s="13" t="s">
        <v>117</v>
      </c>
      <c r="M6" s="29" t="s">
        <v>2</v>
      </c>
    </row>
    <row r="7" spans="1:13" x14ac:dyDescent="0.25">
      <c r="B7" s="13" t="s">
        <v>118</v>
      </c>
      <c r="C7" s="14">
        <f>SUM(Prorrateo!D5:D9)</f>
        <v>75182</v>
      </c>
      <c r="L7" s="13" t="s">
        <v>118</v>
      </c>
      <c r="M7" s="14">
        <f>C7</f>
        <v>75182</v>
      </c>
    </row>
    <row r="8" spans="1:13" x14ac:dyDescent="0.25">
      <c r="B8" s="13" t="s">
        <v>119</v>
      </c>
      <c r="C8" s="14">
        <f>SUM(Prorrateo!D10:D14)</f>
        <v>77263</v>
      </c>
      <c r="L8" s="13" t="s">
        <v>119</v>
      </c>
      <c r="M8" s="14">
        <f>C8</f>
        <v>77263</v>
      </c>
    </row>
    <row r="9" spans="1:13" x14ac:dyDescent="0.25">
      <c r="B9" s="13" t="s">
        <v>120</v>
      </c>
      <c r="C9" s="14">
        <f>SUM(Prorrateo!D15:D19)</f>
        <v>75384</v>
      </c>
      <c r="L9" s="13" t="s">
        <v>120</v>
      </c>
      <c r="M9" s="37">
        <f t="shared" ref="M9:M21" si="0">(1/16)*(-C11+4*C10+10*C9+4*C8-C7)</f>
        <v>75134.5625</v>
      </c>
    </row>
    <row r="10" spans="1:13" x14ac:dyDescent="0.25">
      <c r="B10" s="13" t="s">
        <v>121</v>
      </c>
      <c r="C10" s="14">
        <f>SUM(Prorrateo!D20:D24)</f>
        <v>70348</v>
      </c>
      <c r="L10" s="13" t="s">
        <v>121</v>
      </c>
      <c r="M10" s="37">
        <f t="shared" si="0"/>
        <v>70861.3125</v>
      </c>
    </row>
    <row r="11" spans="1:13" x14ac:dyDescent="0.25">
      <c r="B11" s="13" t="s">
        <v>122</v>
      </c>
      <c r="C11" s="14">
        <f>SUM(Prorrateo!D25:D29)</f>
        <v>66949</v>
      </c>
      <c r="L11" s="13" t="s">
        <v>122</v>
      </c>
      <c r="M11" s="37">
        <f t="shared" si="0"/>
        <v>66357.125</v>
      </c>
    </row>
    <row r="12" spans="1:13" x14ac:dyDescent="0.25">
      <c r="B12" s="13" t="s">
        <v>123</v>
      </c>
      <c r="C12" s="14">
        <f>SUM(Prorrateo!D30:D34)</f>
        <v>61768</v>
      </c>
      <c r="L12" s="13" t="s">
        <v>123</v>
      </c>
      <c r="M12" s="37">
        <f t="shared" si="0"/>
        <v>62717.3125</v>
      </c>
    </row>
    <row r="13" spans="1:13" x14ac:dyDescent="0.25">
      <c r="B13" s="13" t="s">
        <v>124</v>
      </c>
      <c r="C13" s="14">
        <f>SUM(Prorrateo!D35:D39)</f>
        <v>60856</v>
      </c>
      <c r="L13" s="13" t="s">
        <v>124</v>
      </c>
      <c r="M13" s="37">
        <f t="shared" si="0"/>
        <v>59690</v>
      </c>
    </row>
    <row r="14" spans="1:13" x14ac:dyDescent="0.25">
      <c r="B14" s="13" t="s">
        <v>125</v>
      </c>
      <c r="C14" s="14">
        <f>SUM(Prorrateo!D40:D44)</f>
        <v>55075</v>
      </c>
      <c r="L14" s="13" t="s">
        <v>125</v>
      </c>
      <c r="M14" s="37">
        <f t="shared" si="0"/>
        <v>56197.4375</v>
      </c>
    </row>
    <row r="15" spans="1:13" x14ac:dyDescent="0.25">
      <c r="B15" s="13" t="s">
        <v>126</v>
      </c>
      <c r="C15" s="14">
        <f>SUM(Prorrateo!D45:D49)</f>
        <v>53943</v>
      </c>
      <c r="L15" s="13" t="s">
        <v>126</v>
      </c>
      <c r="M15" s="37">
        <f t="shared" si="0"/>
        <v>53106.75</v>
      </c>
    </row>
    <row r="16" spans="1:13" x14ac:dyDescent="0.25">
      <c r="B16" s="13" t="s">
        <v>127</v>
      </c>
      <c r="C16" s="14">
        <f>SUM(Prorrateo!D50:D54)</f>
        <v>49019</v>
      </c>
      <c r="L16" s="13" t="s">
        <v>127</v>
      </c>
      <c r="M16" s="37">
        <f t="shared" si="0"/>
        <v>49712.4375</v>
      </c>
    </row>
    <row r="17" spans="2:13" x14ac:dyDescent="0.25">
      <c r="B17" s="13" t="s">
        <v>128</v>
      </c>
      <c r="C17" s="14">
        <f>SUM(Prorrateo!D55:D59)</f>
        <v>45242</v>
      </c>
      <c r="L17" s="13" t="s">
        <v>128</v>
      </c>
      <c r="M17" s="37">
        <f t="shared" si="0"/>
        <v>44377.875</v>
      </c>
    </row>
    <row r="18" spans="2:13" x14ac:dyDescent="0.25">
      <c r="B18" s="13" t="s">
        <v>129</v>
      </c>
      <c r="C18" s="14">
        <f>SUM(Prorrateo!D60:D64)</f>
        <v>36456</v>
      </c>
      <c r="L18" s="13" t="s">
        <v>129</v>
      </c>
      <c r="M18" s="37">
        <f t="shared" si="0"/>
        <v>37163.8125</v>
      </c>
    </row>
    <row r="19" spans="2:13" x14ac:dyDescent="0.25">
      <c r="B19" s="13" t="s">
        <v>130</v>
      </c>
      <c r="C19" s="14">
        <f>SUM(Prorrateo!D65:D69)</f>
        <v>30331</v>
      </c>
      <c r="L19" s="13" t="s">
        <v>130</v>
      </c>
      <c r="M19" s="37">
        <f t="shared" si="0"/>
        <v>29920</v>
      </c>
    </row>
    <row r="20" spans="2:13" x14ac:dyDescent="0.25">
      <c r="B20" s="13" t="s">
        <v>131</v>
      </c>
      <c r="C20" s="14">
        <f>SUM(Prorrateo!D70:D74)</f>
        <v>23212</v>
      </c>
      <c r="L20" s="13" t="s">
        <v>131</v>
      </c>
      <c r="M20" s="37">
        <f t="shared" si="0"/>
        <v>23482.875</v>
      </c>
    </row>
    <row r="21" spans="2:13" x14ac:dyDescent="0.25">
      <c r="B21" s="13" t="s">
        <v>132</v>
      </c>
      <c r="C21" s="14">
        <f>SUM(Prorrateo!D75:D79)</f>
        <v>18020</v>
      </c>
      <c r="L21" s="13" t="s">
        <v>132</v>
      </c>
      <c r="M21" s="37">
        <f t="shared" si="0"/>
        <v>17916.75</v>
      </c>
    </row>
    <row r="22" spans="2:13" x14ac:dyDescent="0.25">
      <c r="B22" s="13" t="s">
        <v>133</v>
      </c>
      <c r="C22" s="14">
        <f>SUM(Prorrateo!D80:D84)</f>
        <v>13342</v>
      </c>
      <c r="L22" s="13" t="s">
        <v>133</v>
      </c>
      <c r="M22" s="14">
        <f>C22</f>
        <v>13342</v>
      </c>
    </row>
    <row r="23" spans="2:13" x14ac:dyDescent="0.25">
      <c r="B23" s="13" t="s">
        <v>134</v>
      </c>
      <c r="C23" s="14">
        <f>SUM(Prorrateo!D85:D89)</f>
        <v>9417</v>
      </c>
      <c r="L23" s="13" t="s">
        <v>134</v>
      </c>
      <c r="M23" s="14">
        <f>C23</f>
        <v>9417</v>
      </c>
    </row>
    <row r="24" spans="2:13" x14ac:dyDescent="0.25">
      <c r="B24" s="13" t="s">
        <v>135</v>
      </c>
      <c r="C24" s="14">
        <f>SUM(Prorrateo!D90:D105)</f>
        <v>9273</v>
      </c>
      <c r="L24" s="13" t="s">
        <v>135</v>
      </c>
      <c r="M24" s="14">
        <f>C24</f>
        <v>9273</v>
      </c>
    </row>
    <row r="25" spans="2:13" x14ac:dyDescent="0.25">
      <c r="B25" s="30" t="s">
        <v>105</v>
      </c>
      <c r="C25" s="31">
        <f>SUM(C7:C24)</f>
        <v>831080</v>
      </c>
      <c r="L25" s="30" t="s">
        <v>105</v>
      </c>
      <c r="M25" s="31">
        <f>SUM(M7:M24)</f>
        <v>831115.25</v>
      </c>
    </row>
    <row r="29" spans="2:13" x14ac:dyDescent="0.25">
      <c r="B29" s="223" t="s">
        <v>155</v>
      </c>
      <c r="C29" s="224"/>
      <c r="L29" s="223" t="s">
        <v>154</v>
      </c>
      <c r="M29" s="224"/>
    </row>
    <row r="30" spans="2:13" x14ac:dyDescent="0.25">
      <c r="B30" s="13" t="s">
        <v>117</v>
      </c>
      <c r="C30" s="29" t="s">
        <v>2</v>
      </c>
      <c r="L30" s="13" t="s">
        <v>117</v>
      </c>
      <c r="M30" s="29" t="s">
        <v>2</v>
      </c>
    </row>
    <row r="31" spans="2:13" x14ac:dyDescent="0.25">
      <c r="B31" s="13" t="s">
        <v>118</v>
      </c>
      <c r="C31" s="14">
        <f>SUM(Prorrateo!H5:H9)</f>
        <v>74717</v>
      </c>
      <c r="L31" s="13" t="s">
        <v>118</v>
      </c>
      <c r="M31" s="14">
        <f>C31</f>
        <v>74717</v>
      </c>
    </row>
    <row r="32" spans="2:13" x14ac:dyDescent="0.25">
      <c r="B32" s="13" t="s">
        <v>119</v>
      </c>
      <c r="C32" s="14">
        <f>SUM(Prorrateo!H10:H14)</f>
        <v>74882</v>
      </c>
      <c r="L32" s="13" t="s">
        <v>119</v>
      </c>
      <c r="M32" s="14">
        <f>C32</f>
        <v>74882</v>
      </c>
    </row>
    <row r="33" spans="2:13" x14ac:dyDescent="0.25">
      <c r="B33" s="13" t="s">
        <v>120</v>
      </c>
      <c r="C33" s="14">
        <f>SUM(Prorrateo!H15:H19)</f>
        <v>81712</v>
      </c>
      <c r="L33" s="13" t="s">
        <v>120</v>
      </c>
      <c r="M33" s="14">
        <f t="shared" ref="M33:M45" si="1">(1/16)*(-C35+4*C34+10*C33+4*C32-C31)</f>
        <v>79636.25</v>
      </c>
    </row>
    <row r="34" spans="2:13" x14ac:dyDescent="0.25">
      <c r="B34" s="13" t="s">
        <v>121</v>
      </c>
      <c r="C34" s="14">
        <f>SUM(Prorrateo!H20:H24)</f>
        <v>75330</v>
      </c>
      <c r="L34" s="13" t="s">
        <v>121</v>
      </c>
      <c r="M34" s="14">
        <f t="shared" si="1"/>
        <v>76509.3125</v>
      </c>
    </row>
    <row r="35" spans="2:13" x14ac:dyDescent="0.25">
      <c r="B35" s="13" t="s">
        <v>122</v>
      </c>
      <c r="C35" s="14">
        <f>SUM(Prorrateo!H25:H29)</f>
        <v>69071</v>
      </c>
      <c r="L35" s="13" t="s">
        <v>122</v>
      </c>
      <c r="M35" s="14">
        <f t="shared" si="1"/>
        <v>67733.25</v>
      </c>
    </row>
    <row r="36" spans="2:13" x14ac:dyDescent="0.25">
      <c r="B36" s="13" t="s">
        <v>123</v>
      </c>
      <c r="C36" s="14">
        <f>SUM(Prorrateo!H30:H34)</f>
        <v>57401</v>
      </c>
      <c r="L36" s="13" t="s">
        <v>123</v>
      </c>
      <c r="M36" s="14">
        <f t="shared" si="1"/>
        <v>59179.375</v>
      </c>
    </row>
    <row r="37" spans="2:13" x14ac:dyDescent="0.25">
      <c r="B37" s="13" t="s">
        <v>124</v>
      </c>
      <c r="C37" s="14">
        <f>SUM(Prorrateo!H35:H39)</f>
        <v>56190</v>
      </c>
      <c r="L37" s="13" t="s">
        <v>124</v>
      </c>
      <c r="M37" s="14">
        <f t="shared" si="1"/>
        <v>55437.0625</v>
      </c>
    </row>
    <row r="38" spans="2:13" x14ac:dyDescent="0.25">
      <c r="B38" s="13" t="s">
        <v>125</v>
      </c>
      <c r="C38" s="14">
        <f>SUM(Prorrateo!H40:H44)</f>
        <v>52854</v>
      </c>
      <c r="L38" s="13" t="s">
        <v>125</v>
      </c>
      <c r="M38" s="14">
        <f t="shared" si="1"/>
        <v>52776.5</v>
      </c>
    </row>
    <row r="39" spans="2:13" x14ac:dyDescent="0.25">
      <c r="B39" s="13" t="s">
        <v>126</v>
      </c>
      <c r="C39" s="14">
        <f>SUM(Prorrateo!H45:H49)</f>
        <v>46856</v>
      </c>
      <c r="L39" s="13" t="s">
        <v>126</v>
      </c>
      <c r="M39" s="14">
        <f t="shared" si="1"/>
        <v>46653.5</v>
      </c>
    </row>
    <row r="40" spans="2:13" x14ac:dyDescent="0.25">
      <c r="B40" s="13" t="s">
        <v>127</v>
      </c>
      <c r="C40" s="14">
        <f>SUM(Prorrateo!H50:H54)</f>
        <v>38899</v>
      </c>
      <c r="L40" s="13" t="s">
        <v>127</v>
      </c>
      <c r="M40" s="14">
        <f t="shared" si="1"/>
        <v>39407.8125</v>
      </c>
    </row>
    <row r="41" spans="2:13" x14ac:dyDescent="0.25">
      <c r="B41" s="13" t="s">
        <v>128</v>
      </c>
      <c r="C41" s="14">
        <f>SUM(Prorrateo!H55:H59)</f>
        <v>32926</v>
      </c>
      <c r="L41" s="13" t="s">
        <v>128</v>
      </c>
      <c r="M41" s="14">
        <f t="shared" si="1"/>
        <v>32224.875</v>
      </c>
    </row>
    <row r="42" spans="2:13" x14ac:dyDescent="0.25">
      <c r="B42" s="13" t="s">
        <v>129</v>
      </c>
      <c r="C42" s="14">
        <f>SUM(Prorrateo!H60:H64)</f>
        <v>24739</v>
      </c>
      <c r="L42" s="13" t="s">
        <v>129</v>
      </c>
      <c r="M42" s="14">
        <f t="shared" si="1"/>
        <v>25512.8125</v>
      </c>
    </row>
    <row r="43" spans="2:13" x14ac:dyDescent="0.25">
      <c r="B43" s="13" t="s">
        <v>130</v>
      </c>
      <c r="C43" s="14">
        <f>SUM(Prorrateo!H65:H69)</f>
        <v>21358</v>
      </c>
      <c r="L43" s="13" t="s">
        <v>130</v>
      </c>
      <c r="M43" s="14">
        <f t="shared" si="1"/>
        <v>20888</v>
      </c>
    </row>
    <row r="44" spans="2:13" x14ac:dyDescent="0.25">
      <c r="B44" s="13" t="s">
        <v>131</v>
      </c>
      <c r="C44" s="14">
        <f>SUM(Prorrateo!H70:H74)</f>
        <v>17422</v>
      </c>
      <c r="L44" s="13" t="s">
        <v>131</v>
      </c>
      <c r="M44" s="14">
        <f t="shared" si="1"/>
        <v>17794.625</v>
      </c>
    </row>
    <row r="45" spans="2:13" x14ac:dyDescent="0.25">
      <c r="B45" s="13" t="s">
        <v>132</v>
      </c>
      <c r="C45" s="14">
        <f>SUM(Prorrateo!H75:H79)</f>
        <v>15090</v>
      </c>
      <c r="L45" s="13" t="s">
        <v>132</v>
      </c>
      <c r="M45" s="14">
        <f t="shared" si="1"/>
        <v>14649.5625</v>
      </c>
    </row>
    <row r="46" spans="2:13" x14ac:dyDescent="0.25">
      <c r="B46" s="13" t="s">
        <v>133</v>
      </c>
      <c r="C46" s="14">
        <f>SUM(Prorrateo!H80:H84)</f>
        <v>10559</v>
      </c>
      <c r="L46" s="13" t="s">
        <v>133</v>
      </c>
      <c r="M46" s="14">
        <f>C46</f>
        <v>10559</v>
      </c>
    </row>
    <row r="47" spans="2:13" x14ac:dyDescent="0.25">
      <c r="B47" s="13" t="s">
        <v>134</v>
      </c>
      <c r="C47" s="14">
        <f>SUM(Prorrateo!H85:H89)</f>
        <v>7073</v>
      </c>
      <c r="L47" s="13" t="s">
        <v>134</v>
      </c>
      <c r="M47" s="14">
        <f>C47</f>
        <v>7073</v>
      </c>
    </row>
    <row r="48" spans="2:13" x14ac:dyDescent="0.25">
      <c r="B48" s="13" t="s">
        <v>135</v>
      </c>
      <c r="C48" s="14">
        <f>SUM(Prorrateo!H90:H105)</f>
        <v>6692</v>
      </c>
      <c r="L48" s="13" t="s">
        <v>135</v>
      </c>
      <c r="M48" s="14">
        <f>C48</f>
        <v>6692</v>
      </c>
    </row>
    <row r="49" spans="2:13" x14ac:dyDescent="0.25">
      <c r="B49" s="30" t="s">
        <v>105</v>
      </c>
      <c r="C49" s="31">
        <f>SUM(C31:C48)</f>
        <v>763771</v>
      </c>
      <c r="L49" s="30" t="s">
        <v>105</v>
      </c>
      <c r="M49" s="31">
        <f>SUM(M31:M48)</f>
        <v>762325.9375</v>
      </c>
    </row>
  </sheetData>
  <mergeCells count="6">
    <mergeCell ref="L29:M29"/>
    <mergeCell ref="L5:M5"/>
    <mergeCell ref="B5:C5"/>
    <mergeCell ref="B29:C29"/>
    <mergeCell ref="A1:B1"/>
    <mergeCell ref="D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B297-F3C8-4122-8D15-202BF4D3C835}">
  <dimension ref="A1:I25"/>
  <sheetViews>
    <sheetView zoomScale="130" zoomScaleNormal="130" workbookViewId="0">
      <selection activeCell="B6" sqref="B6"/>
    </sheetView>
  </sheetViews>
  <sheetFormatPr baseColWidth="10" defaultColWidth="11.42578125" defaultRowHeight="15" x14ac:dyDescent="0.25"/>
  <cols>
    <col min="1" max="1" width="11.42578125" style="1"/>
    <col min="2" max="2" width="18.5703125" style="1" bestFit="1" customWidth="1"/>
    <col min="3" max="3" width="23.85546875" style="1" customWidth="1"/>
    <col min="4" max="5" width="11.42578125" style="1"/>
    <col min="6" max="6" width="21" style="1" customWidth="1"/>
    <col min="7" max="7" width="23.140625" style="1" customWidth="1"/>
    <col min="8" max="8" width="11.42578125" style="1"/>
    <col min="9" max="9" width="20" style="1" customWidth="1"/>
    <col min="10" max="16384" width="11.42578125" style="1"/>
  </cols>
  <sheetData>
    <row r="1" spans="1:9" x14ac:dyDescent="0.25">
      <c r="A1" s="218"/>
      <c r="B1" s="218"/>
      <c r="D1" s="218"/>
      <c r="E1" s="218"/>
      <c r="F1" s="218"/>
    </row>
    <row r="3" spans="1:9" x14ac:dyDescent="0.25">
      <c r="B3" s="5" t="s">
        <v>137</v>
      </c>
      <c r="C3" s="6">
        <v>40341</v>
      </c>
      <c r="F3" s="5" t="s">
        <v>137</v>
      </c>
      <c r="G3" s="6">
        <v>43905</v>
      </c>
    </row>
    <row r="4" spans="1:9" x14ac:dyDescent="0.25">
      <c r="B4" s="5" t="s">
        <v>136</v>
      </c>
      <c r="C4" s="6">
        <v>40359</v>
      </c>
      <c r="F4" s="5" t="s">
        <v>136</v>
      </c>
      <c r="G4" s="6">
        <v>44012</v>
      </c>
    </row>
    <row r="5" spans="1:9" x14ac:dyDescent="0.25">
      <c r="B5" s="225" t="s">
        <v>154</v>
      </c>
      <c r="C5" s="226"/>
      <c r="F5" s="27" t="s">
        <v>153</v>
      </c>
      <c r="G5" s="28"/>
      <c r="I5" s="33"/>
    </row>
    <row r="6" spans="1:9" x14ac:dyDescent="0.25">
      <c r="B6" s="13" t="s">
        <v>117</v>
      </c>
      <c r="C6" s="29" t="s">
        <v>2</v>
      </c>
      <c r="F6" s="13" t="s">
        <v>117</v>
      </c>
      <c r="G6" s="29" t="s">
        <v>2</v>
      </c>
      <c r="I6" s="34" t="s">
        <v>142</v>
      </c>
    </row>
    <row r="7" spans="1:9" x14ac:dyDescent="0.25">
      <c r="B7" s="13" t="s">
        <v>118</v>
      </c>
      <c r="C7" s="40">
        <f>'Corrección '!M31</f>
        <v>74717</v>
      </c>
      <c r="F7" s="13" t="s">
        <v>118</v>
      </c>
      <c r="G7" s="39">
        <f>'Corrección '!M7</f>
        <v>75182</v>
      </c>
      <c r="I7" s="41">
        <f>(G7/C7)^(1/(($G$3-$C$3)/365))-1</f>
        <v>6.3559248805677981E-4</v>
      </c>
    </row>
    <row r="8" spans="1:9" x14ac:dyDescent="0.25">
      <c r="B8" s="13" t="s">
        <v>119</v>
      </c>
      <c r="C8" s="14">
        <f>'Corrección '!M32</f>
        <v>74882</v>
      </c>
      <c r="F8" s="13" t="s">
        <v>119</v>
      </c>
      <c r="G8" s="14">
        <f>'Corrección '!M8</f>
        <v>77263</v>
      </c>
      <c r="I8" s="32">
        <f t="shared" ref="I8:I25" si="0">(G8/C8)^(1/(($G$3-$C$3)/365))-1</f>
        <v>3.2108397248962195E-3</v>
      </c>
    </row>
    <row r="9" spans="1:9" x14ac:dyDescent="0.25">
      <c r="B9" s="13" t="s">
        <v>120</v>
      </c>
      <c r="C9" s="14">
        <f>'Corrección '!M33</f>
        <v>79636.25</v>
      </c>
      <c r="F9" s="13" t="s">
        <v>120</v>
      </c>
      <c r="G9" s="14">
        <f>'Corrección '!M9</f>
        <v>75134.5625</v>
      </c>
      <c r="I9" s="32">
        <f t="shared" si="0"/>
        <v>-5.9415610434704336E-3</v>
      </c>
    </row>
    <row r="10" spans="1:9" x14ac:dyDescent="0.25">
      <c r="B10" s="13" t="s">
        <v>121</v>
      </c>
      <c r="C10" s="14">
        <f>'Corrección '!M34</f>
        <v>76509.3125</v>
      </c>
      <c r="F10" s="13" t="s">
        <v>121</v>
      </c>
      <c r="G10" s="14">
        <f>'Corrección '!M10</f>
        <v>70861.3125</v>
      </c>
      <c r="I10" s="32">
        <f t="shared" si="0"/>
        <v>-7.8230728362059798E-3</v>
      </c>
    </row>
    <row r="11" spans="1:9" x14ac:dyDescent="0.25">
      <c r="B11" s="13" t="s">
        <v>122</v>
      </c>
      <c r="C11" s="14">
        <f>'Corrección '!M35</f>
        <v>67733.25</v>
      </c>
      <c r="F11" s="13" t="s">
        <v>122</v>
      </c>
      <c r="G11" s="14">
        <f>'Corrección '!M11</f>
        <v>66357.125</v>
      </c>
      <c r="I11" s="32">
        <f t="shared" si="0"/>
        <v>-2.0999274898464426E-3</v>
      </c>
    </row>
    <row r="12" spans="1:9" x14ac:dyDescent="0.25">
      <c r="B12" s="13" t="s">
        <v>123</v>
      </c>
      <c r="C12" s="14">
        <f>'Corrección '!M36</f>
        <v>59179.375</v>
      </c>
      <c r="F12" s="13" t="s">
        <v>123</v>
      </c>
      <c r="G12" s="14">
        <f>'Corrección '!M12</f>
        <v>62717.3125</v>
      </c>
      <c r="I12" s="32">
        <f t="shared" si="0"/>
        <v>5.964270459911214E-3</v>
      </c>
    </row>
    <row r="13" spans="1:9" x14ac:dyDescent="0.25">
      <c r="B13" s="13" t="s">
        <v>124</v>
      </c>
      <c r="C13" s="14">
        <f>'Corrección '!M37</f>
        <v>55437.0625</v>
      </c>
      <c r="F13" s="13" t="s">
        <v>124</v>
      </c>
      <c r="G13" s="14">
        <f>'Corrección '!M13</f>
        <v>59690</v>
      </c>
      <c r="I13" s="32">
        <f t="shared" si="0"/>
        <v>7.5986991250547309E-3</v>
      </c>
    </row>
    <row r="14" spans="1:9" x14ac:dyDescent="0.25">
      <c r="B14" s="13" t="s">
        <v>125</v>
      </c>
      <c r="C14" s="14">
        <f>'Corrección '!M38</f>
        <v>52776.5</v>
      </c>
      <c r="F14" s="13" t="s">
        <v>125</v>
      </c>
      <c r="G14" s="14">
        <f>'Corrección '!M14</f>
        <v>56197.4375</v>
      </c>
      <c r="I14" s="32">
        <f t="shared" si="0"/>
        <v>6.4527945483632276E-3</v>
      </c>
    </row>
    <row r="15" spans="1:9" x14ac:dyDescent="0.25">
      <c r="B15" s="13" t="s">
        <v>126</v>
      </c>
      <c r="C15" s="14">
        <f>'Corrección '!M39</f>
        <v>46653.5</v>
      </c>
      <c r="F15" s="13" t="s">
        <v>126</v>
      </c>
      <c r="G15" s="14">
        <f>'Corrección '!M15</f>
        <v>53106.75</v>
      </c>
      <c r="I15" s="32">
        <f t="shared" si="0"/>
        <v>1.3356643627286058E-2</v>
      </c>
    </row>
    <row r="16" spans="1:9" x14ac:dyDescent="0.25">
      <c r="B16" s="13" t="s">
        <v>127</v>
      </c>
      <c r="C16" s="14">
        <f>'Corrección '!M40</f>
        <v>39407.8125</v>
      </c>
      <c r="F16" s="13" t="s">
        <v>127</v>
      </c>
      <c r="G16" s="14">
        <f>'Corrección '!M16</f>
        <v>49712.4375</v>
      </c>
      <c r="I16" s="32">
        <f t="shared" si="0"/>
        <v>2.4074860363581196E-2</v>
      </c>
    </row>
    <row r="17" spans="2:9" x14ac:dyDescent="0.25">
      <c r="B17" s="13" t="s">
        <v>128</v>
      </c>
      <c r="C17" s="14">
        <f>'Corrección '!M41</f>
        <v>32224.875</v>
      </c>
      <c r="F17" s="13" t="s">
        <v>128</v>
      </c>
      <c r="G17" s="14">
        <f>'Corrección '!M17</f>
        <v>44377.875</v>
      </c>
      <c r="I17" s="32">
        <f t="shared" si="0"/>
        <v>3.3315338451975096E-2</v>
      </c>
    </row>
    <row r="18" spans="2:9" x14ac:dyDescent="0.25">
      <c r="B18" s="13" t="s">
        <v>129</v>
      </c>
      <c r="C18" s="14">
        <f>'Corrección '!M42</f>
        <v>25512.8125</v>
      </c>
      <c r="F18" s="13" t="s">
        <v>129</v>
      </c>
      <c r="G18" s="14">
        <f>'Corrección '!M18</f>
        <v>37163.8125</v>
      </c>
      <c r="I18" s="32">
        <f t="shared" si="0"/>
        <v>3.9274778350265827E-2</v>
      </c>
    </row>
    <row r="19" spans="2:9" x14ac:dyDescent="0.25">
      <c r="B19" s="13" t="s">
        <v>130</v>
      </c>
      <c r="C19" s="14">
        <f>'Corrección '!M43</f>
        <v>20888</v>
      </c>
      <c r="F19" s="13" t="s">
        <v>130</v>
      </c>
      <c r="G19" s="14">
        <f>'Corrección '!M19</f>
        <v>29920</v>
      </c>
      <c r="I19" s="32">
        <f t="shared" si="0"/>
        <v>3.7487947491481322E-2</v>
      </c>
    </row>
    <row r="20" spans="2:9" x14ac:dyDescent="0.25">
      <c r="B20" s="13" t="s">
        <v>131</v>
      </c>
      <c r="C20" s="14">
        <f>'Corrección '!M44</f>
        <v>17794.625</v>
      </c>
      <c r="F20" s="13" t="s">
        <v>131</v>
      </c>
      <c r="G20" s="14">
        <f>'Corrección '!M20</f>
        <v>23482.875</v>
      </c>
      <c r="I20" s="32">
        <f t="shared" si="0"/>
        <v>2.8814130976977381E-2</v>
      </c>
    </row>
    <row r="21" spans="2:9" x14ac:dyDescent="0.25">
      <c r="B21" s="13" t="s">
        <v>132</v>
      </c>
      <c r="C21" s="14">
        <f>'Corrección '!M45</f>
        <v>14649.5625</v>
      </c>
      <c r="F21" s="13" t="s">
        <v>132</v>
      </c>
      <c r="G21" s="14">
        <f>'Corrección '!M21</f>
        <v>17916.75</v>
      </c>
      <c r="I21" s="32">
        <f t="shared" si="0"/>
        <v>2.0832384985130847E-2</v>
      </c>
    </row>
    <row r="22" spans="2:9" x14ac:dyDescent="0.25">
      <c r="B22" s="13" t="s">
        <v>133</v>
      </c>
      <c r="C22" s="14">
        <f>'Corrección '!M46</f>
        <v>10559</v>
      </c>
      <c r="F22" s="13" t="s">
        <v>133</v>
      </c>
      <c r="G22" s="14">
        <f>'Corrección '!M22</f>
        <v>13342</v>
      </c>
      <c r="I22" s="32">
        <f t="shared" si="0"/>
        <v>2.4247642250645018E-2</v>
      </c>
    </row>
    <row r="23" spans="2:9" x14ac:dyDescent="0.25">
      <c r="B23" s="13" t="s">
        <v>134</v>
      </c>
      <c r="C23" s="14">
        <f>'Corrección '!M47</f>
        <v>7073</v>
      </c>
      <c r="F23" s="13" t="s">
        <v>134</v>
      </c>
      <c r="G23" s="14">
        <f>'Corrección '!M23</f>
        <v>9417</v>
      </c>
      <c r="I23" s="32">
        <f t="shared" si="0"/>
        <v>2.9747748376789396E-2</v>
      </c>
    </row>
    <row r="24" spans="2:9" x14ac:dyDescent="0.25">
      <c r="B24" s="13" t="s">
        <v>135</v>
      </c>
      <c r="C24" s="14">
        <f>'Corrección '!M48</f>
        <v>6692</v>
      </c>
      <c r="F24" s="13" t="s">
        <v>135</v>
      </c>
      <c r="G24" s="14">
        <f>'Corrección '!M24</f>
        <v>9273</v>
      </c>
      <c r="I24" s="32">
        <f t="shared" si="0"/>
        <v>3.3970793568563584E-2</v>
      </c>
    </row>
    <row r="25" spans="2:9" x14ac:dyDescent="0.25">
      <c r="B25" s="30" t="s">
        <v>105</v>
      </c>
      <c r="C25" s="31">
        <f>SUM(C7:C24)</f>
        <v>762325.9375</v>
      </c>
      <c r="F25" s="30" t="s">
        <v>105</v>
      </c>
      <c r="G25" s="31">
        <f>SUM(G7:G24)</f>
        <v>831115.25</v>
      </c>
      <c r="I25" s="38">
        <f t="shared" si="0"/>
        <v>8.8871563535275477E-3</v>
      </c>
    </row>
  </sheetData>
  <mergeCells count="3">
    <mergeCell ref="B5:C5"/>
    <mergeCell ref="A1:B1"/>
    <mergeCell ref="D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0818-CC9E-45AC-ABA3-A0B260EDA147}">
  <dimension ref="A1:AO1001"/>
  <sheetViews>
    <sheetView zoomScaleNormal="100" workbookViewId="0">
      <selection activeCell="J28" sqref="C6:J28"/>
    </sheetView>
  </sheetViews>
  <sheetFormatPr baseColWidth="10" defaultColWidth="14.42578125" defaultRowHeight="15" x14ac:dyDescent="0.25"/>
  <cols>
    <col min="1" max="2" width="11.42578125" customWidth="1"/>
    <col min="3" max="3" width="23.5703125" customWidth="1"/>
    <col min="4" max="4" width="23.85546875" customWidth="1"/>
    <col min="5" max="5" width="21" customWidth="1"/>
    <col min="6" max="6" width="20.28515625" customWidth="1"/>
    <col min="7" max="7" width="26.85546875" customWidth="1"/>
    <col min="8" max="8" width="17.85546875" customWidth="1"/>
    <col min="9" max="9" width="23.5703125" customWidth="1"/>
    <col min="10" max="10" width="22" customWidth="1"/>
    <col min="11" max="14" width="10.7109375" customWidth="1"/>
    <col min="15" max="16" width="10.7109375" style="1" customWidth="1"/>
    <col min="17" max="41" width="14.42578125" style="1"/>
  </cols>
  <sheetData>
    <row r="1" spans="1:16" s="1" customFormat="1" x14ac:dyDescent="0.25">
      <c r="A1" s="218"/>
      <c r="B1" s="218"/>
      <c r="D1" s="218"/>
      <c r="E1" s="218"/>
      <c r="F1" s="218"/>
    </row>
    <row r="2" spans="1:16" x14ac:dyDescent="0.25">
      <c r="A2" s="4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25">
      <c r="A4" s="8"/>
      <c r="B4" s="8"/>
      <c r="C4" s="227" t="s">
        <v>138</v>
      </c>
      <c r="D4" s="228"/>
      <c r="E4" s="228"/>
      <c r="F4" s="228"/>
      <c r="G4" s="228"/>
      <c r="H4" s="228"/>
      <c r="I4" s="228"/>
      <c r="J4" s="228"/>
      <c r="K4" s="8"/>
      <c r="L4" s="8"/>
      <c r="M4" s="8"/>
      <c r="N4" s="8"/>
      <c r="O4" s="8"/>
      <c r="P4" s="8"/>
    </row>
    <row r="5" spans="1:16" x14ac:dyDescent="0.25">
      <c r="A5" s="7"/>
      <c r="B5" s="7"/>
      <c r="C5" s="9"/>
      <c r="D5" s="9"/>
      <c r="E5" s="9"/>
      <c r="F5" s="9"/>
      <c r="G5" s="9"/>
      <c r="H5" s="9"/>
      <c r="I5" s="7"/>
      <c r="J5" s="7"/>
      <c r="K5" s="7"/>
      <c r="L5" s="7"/>
      <c r="M5" s="7"/>
      <c r="N5" s="7"/>
      <c r="O5" s="7"/>
      <c r="P5" s="7"/>
    </row>
    <row r="6" spans="1:16" x14ac:dyDescent="0.25">
      <c r="A6" s="7"/>
      <c r="B6" s="7"/>
      <c r="C6" s="5" t="s">
        <v>137</v>
      </c>
      <c r="D6" s="6">
        <v>40341</v>
      </c>
      <c r="E6" s="1"/>
      <c r="F6" s="5" t="s">
        <v>137</v>
      </c>
      <c r="G6" s="6">
        <v>43905</v>
      </c>
      <c r="H6" s="1"/>
      <c r="I6" s="5" t="s">
        <v>137</v>
      </c>
      <c r="J6" s="6"/>
      <c r="K6" s="7"/>
      <c r="L6" s="7"/>
      <c r="M6" s="7"/>
      <c r="N6" s="7"/>
      <c r="O6" s="7"/>
      <c r="P6" s="7"/>
    </row>
    <row r="7" spans="1:16" x14ac:dyDescent="0.25">
      <c r="A7" s="7"/>
      <c r="B7" s="7"/>
      <c r="C7" s="5" t="s">
        <v>136</v>
      </c>
      <c r="D7" s="6">
        <v>40359</v>
      </c>
      <c r="E7" s="1"/>
      <c r="F7" s="5" t="s">
        <v>136</v>
      </c>
      <c r="G7" s="6">
        <v>44012</v>
      </c>
      <c r="H7" s="1"/>
      <c r="I7" s="5" t="s">
        <v>136</v>
      </c>
      <c r="J7" s="6">
        <v>42185</v>
      </c>
      <c r="K7" s="7"/>
      <c r="L7" s="7"/>
      <c r="M7" s="7"/>
      <c r="N7" s="7"/>
      <c r="O7" s="7"/>
      <c r="P7" s="7"/>
    </row>
    <row r="8" spans="1:16" x14ac:dyDescent="0.25">
      <c r="A8" s="7"/>
      <c r="B8" s="7"/>
      <c r="C8" s="225" t="s">
        <v>344</v>
      </c>
      <c r="D8" s="226"/>
      <c r="E8" s="7"/>
      <c r="F8" s="225" t="s">
        <v>345</v>
      </c>
      <c r="G8" s="226"/>
      <c r="H8" s="7"/>
      <c r="I8" s="225" t="s">
        <v>346</v>
      </c>
      <c r="J8" s="226"/>
      <c r="K8" s="7"/>
      <c r="L8" s="7"/>
      <c r="M8" s="7"/>
      <c r="N8" s="7"/>
    </row>
    <row r="9" spans="1:16" x14ac:dyDescent="0.25">
      <c r="A9" s="7"/>
      <c r="B9" s="7"/>
      <c r="C9" s="13" t="s">
        <v>117</v>
      </c>
      <c r="D9" s="29" t="s">
        <v>2</v>
      </c>
      <c r="E9" s="7"/>
      <c r="F9" s="13" t="s">
        <v>117</v>
      </c>
      <c r="G9" s="29" t="s">
        <v>2</v>
      </c>
      <c r="H9" s="7"/>
      <c r="I9" s="13" t="s">
        <v>117</v>
      </c>
      <c r="J9" s="29" t="s">
        <v>2</v>
      </c>
      <c r="K9" s="7"/>
      <c r="L9" s="7"/>
      <c r="M9" s="7"/>
      <c r="N9" s="7"/>
    </row>
    <row r="10" spans="1:16" x14ac:dyDescent="0.25">
      <c r="A10" s="7"/>
      <c r="B10" s="7"/>
      <c r="C10" s="13" t="s">
        <v>118</v>
      </c>
      <c r="D10" s="14">
        <f>'Tasa de crecimiento'!C7*(1+'Tasa de crecimiento'!I7)^(($D$7-$D$6)/365)</f>
        <v>74719.341243830335</v>
      </c>
      <c r="E10" s="7"/>
      <c r="F10" s="13" t="s">
        <v>118</v>
      </c>
      <c r="G10" s="14">
        <f>'Tasa de crecimiento'!G7*(1+'Tasa de crecimiento'!I7)^(('Pob mitad de año'!$G$7-'Pob mitad de año'!$G$6)/365)</f>
        <v>75196.005093436615</v>
      </c>
      <c r="H10" s="7"/>
      <c r="I10" s="13" t="s">
        <v>118</v>
      </c>
      <c r="J10" s="14">
        <f>'Tasa de crecimiento'!C7*(1+'Tasa de crecimiento'!I7)^(($J$7-'Pob mitad de año'!$D$6)/365)</f>
        <v>74957.229030479401</v>
      </c>
      <c r="K10" s="11"/>
      <c r="L10" s="7"/>
      <c r="M10" s="7"/>
      <c r="N10" s="7"/>
    </row>
    <row r="11" spans="1:16" x14ac:dyDescent="0.25">
      <c r="A11" s="7"/>
      <c r="B11" s="7"/>
      <c r="C11" s="13" t="s">
        <v>119</v>
      </c>
      <c r="D11" s="14">
        <f>'Tasa de crecimiento'!C8*(1+'Tasa de crecimiento'!I8)^(($D$7-$D$6)/365)</f>
        <v>74893.838965051211</v>
      </c>
      <c r="E11" s="7"/>
      <c r="F11" s="13" t="s">
        <v>119</v>
      </c>
      <c r="G11" s="14">
        <f>'Tasa de crecimiento'!G8*(1+'Tasa de crecimiento'!I8)^(('Pob mitad de año'!$G$7-'Pob mitad de año'!$G$6)/365)</f>
        <v>77335.642184250231</v>
      </c>
      <c r="H11" s="7"/>
      <c r="I11" s="13" t="s">
        <v>119</v>
      </c>
      <c r="J11" s="14">
        <f>'Tasa de crecimiento'!C8*(1+'Tasa de crecimiento'!I8)^(($J$7-'Pob mitad de año'!$D$6)/365)</f>
        <v>76104.613940210213</v>
      </c>
      <c r="K11" s="11"/>
      <c r="L11" s="7"/>
      <c r="M11" s="7"/>
      <c r="N11" s="7"/>
    </row>
    <row r="12" spans="1:16" x14ac:dyDescent="0.25">
      <c r="A12" s="7"/>
      <c r="B12" s="7"/>
      <c r="C12" s="13" t="s">
        <v>120</v>
      </c>
      <c r="D12" s="14">
        <f>'Tasa de crecimiento'!C9*(1+'Tasa de crecimiento'!I9)^(($D$7-$D$6)/365)</f>
        <v>79612.84974499057</v>
      </c>
      <c r="E12" s="7"/>
      <c r="F12" s="13" t="s">
        <v>120</v>
      </c>
      <c r="G12" s="14">
        <f>'Tasa de crecimiento'!G9*(1+'Tasa de crecimiento'!I9)^(('Pob mitad de año'!$G$7-'Pob mitad de año'!$G$6)/365)</f>
        <v>75003.419430736394</v>
      </c>
      <c r="H12" s="7"/>
      <c r="I12" s="13" t="s">
        <v>120</v>
      </c>
      <c r="J12" s="14">
        <f>'Tasa de crecimiento'!C9*(1+'Tasa de crecimiento'!I9)^(($J$7-'Pob mitad de año'!$D$6)/365)</f>
        <v>77274.403611264192</v>
      </c>
      <c r="K12" s="11"/>
      <c r="L12" s="7"/>
      <c r="M12" s="7"/>
      <c r="N12" s="7"/>
    </row>
    <row r="13" spans="1:16" x14ac:dyDescent="0.25">
      <c r="A13" s="7"/>
      <c r="B13" s="7"/>
      <c r="C13" s="13" t="s">
        <v>121</v>
      </c>
      <c r="D13" s="14">
        <f>'Tasa de crecimiento'!C10*(1+'Tasa de crecimiento'!I10)^(($D$7-$D$6)/365)</f>
        <v>76479.685236852121</v>
      </c>
      <c r="E13" s="7"/>
      <c r="F13" s="13" t="s">
        <v>121</v>
      </c>
      <c r="G13" s="14">
        <f>'Tasa de crecimiento'!G10*(1+'Tasa de crecimiento'!I10)^(('Pob mitad de año'!$G$7-'Pob mitad de año'!$G$6)/365)</f>
        <v>70698.352150767329</v>
      </c>
      <c r="H13" s="7"/>
      <c r="I13" s="13" t="s">
        <v>121</v>
      </c>
      <c r="J13" s="14">
        <f>'Tasa de crecimiento'!C10*(1+'Tasa de crecimiento'!I10)^(($J$7-'Pob mitad de año'!$D$6)/365)</f>
        <v>73533.013433194705</v>
      </c>
      <c r="K13" s="11"/>
      <c r="L13" s="7"/>
      <c r="M13" s="7"/>
      <c r="N13" s="7"/>
    </row>
    <row r="14" spans="1:16" x14ac:dyDescent="0.25">
      <c r="A14" s="7"/>
      <c r="B14" s="7"/>
      <c r="C14" s="13" t="s">
        <v>122</v>
      </c>
      <c r="D14" s="14">
        <f>'Tasa de crecimiento'!C11*(1+'Tasa de crecimiento'!I11)^(($D$7-$D$6)/365)</f>
        <v>67726.228664324633</v>
      </c>
      <c r="E14" s="7"/>
      <c r="F14" s="13" t="s">
        <v>122</v>
      </c>
      <c r="G14" s="14">
        <f>'Tasa de crecimiento'!G11*(1+'Tasa de crecimiento'!I11)^(('Pob mitad de año'!$G$7-'Pob mitad de año'!$G$6)/365)</f>
        <v>66316.245520449855</v>
      </c>
      <c r="H14" s="7"/>
      <c r="I14" s="13" t="s">
        <v>122</v>
      </c>
      <c r="J14" s="14">
        <f>'Tasa de crecimiento'!C11*(1+'Tasa de crecimiento'!I11)^(($J$7-'Pob mitad de año'!$D$6)/365)</f>
        <v>67017.722098470695</v>
      </c>
      <c r="K14" s="11"/>
      <c r="L14" s="7"/>
      <c r="M14" s="7"/>
      <c r="N14" s="7"/>
    </row>
    <row r="15" spans="1:16" x14ac:dyDescent="0.25">
      <c r="A15" s="7"/>
      <c r="B15" s="7"/>
      <c r="C15" s="13" t="s">
        <v>123</v>
      </c>
      <c r="D15" s="14">
        <f>'Tasa de crecimiento'!C12*(1+'Tasa de crecimiento'!I12)^(($D$7-$D$6)/365)</f>
        <v>59196.732177595433</v>
      </c>
      <c r="E15" s="7"/>
      <c r="F15" s="13" t="s">
        <v>123</v>
      </c>
      <c r="G15" s="14">
        <f>'Tasa de crecimiento'!G12*(1+'Tasa de crecimiento'!I12)^(('Pob mitad de año'!$G$7-'Pob mitad de año'!$G$6)/365)</f>
        <v>62826.738962209332</v>
      </c>
      <c r="H15" s="7"/>
      <c r="I15" s="13" t="s">
        <v>123</v>
      </c>
      <c r="J15" s="14">
        <f>'Tasa de crecimiento'!C12*(1+'Tasa de crecimiento'!I12)^(($J$7-'Pob mitad de año'!$D$6)/365)</f>
        <v>60984.236065556419</v>
      </c>
      <c r="K15" s="11"/>
      <c r="L15" s="7"/>
      <c r="M15" s="7"/>
      <c r="N15" s="7"/>
    </row>
    <row r="16" spans="1:16" x14ac:dyDescent="0.25">
      <c r="A16" s="7"/>
      <c r="B16" s="7"/>
      <c r="C16" s="13" t="s">
        <v>124</v>
      </c>
      <c r="D16" s="14">
        <f>'Tasa de crecimiento'!C13*(1+'Tasa de crecimiento'!I13)^(($D$7-$D$6)/365)</f>
        <v>55457.761784309951</v>
      </c>
      <c r="E16" s="7"/>
      <c r="F16" s="13" t="s">
        <v>124</v>
      </c>
      <c r="G16" s="14">
        <f>'Tasa de crecimiento'!G13*(1+'Tasa de crecimiento'!I13)^(('Pob mitad de año'!$G$7-'Pob mitad de año'!$G$6)/365)</f>
        <v>59822.607740363303</v>
      </c>
      <c r="H16" s="7"/>
      <c r="I16" s="13" t="s">
        <v>124</v>
      </c>
      <c r="J16" s="14">
        <f>'Tasa de crecimiento'!C13*(1+'Tasa de crecimiento'!I13)^(($J$7-'Pob mitad de año'!$D$6)/365)</f>
        <v>57598.25625514079</v>
      </c>
      <c r="K16" s="11"/>
      <c r="L16" s="7"/>
      <c r="M16" s="7"/>
      <c r="N16" s="7"/>
    </row>
    <row r="17" spans="1:16" x14ac:dyDescent="0.25">
      <c r="A17" s="7"/>
      <c r="B17" s="7"/>
      <c r="C17" s="13" t="s">
        <v>125</v>
      </c>
      <c r="D17" s="14">
        <f>'Tasa de crecimiento'!C14*(1+'Tasa de crecimiento'!I14)^(($D$7-$D$6)/365)</f>
        <v>52793.243239544441</v>
      </c>
      <c r="E17" s="7"/>
      <c r="F17" s="13" t="s">
        <v>125</v>
      </c>
      <c r="G17" s="14">
        <f>'Tasa de crecimiento'!G14*(1+'Tasa de crecimiento'!I14)^(('Pob mitad de año'!$G$7-'Pob mitad de año'!$G$6)/365)</f>
        <v>56303.501333438857</v>
      </c>
      <c r="H17" s="7"/>
      <c r="I17" s="13" t="s">
        <v>125</v>
      </c>
      <c r="J17" s="14">
        <f>'Tasa de crecimiento'!C14*(1+'Tasa de crecimiento'!I14)^(($J$7-'Pob mitad de año'!$D$6)/365)</f>
        <v>54519.648393030679</v>
      </c>
      <c r="K17" s="11"/>
      <c r="L17" s="7"/>
      <c r="M17" s="7"/>
      <c r="N17" s="7"/>
    </row>
    <row r="18" spans="1:16" x14ac:dyDescent="0.25">
      <c r="A18" s="7"/>
      <c r="B18" s="7"/>
      <c r="C18" s="13" t="s">
        <v>126</v>
      </c>
      <c r="D18" s="14">
        <f>'Tasa de crecimiento'!C15*(1+'Tasa de crecimiento'!I15)^(($D$7-$D$6)/365)</f>
        <v>46684.036478826434</v>
      </c>
      <c r="E18" s="7"/>
      <c r="F18" s="13" t="s">
        <v>126</v>
      </c>
      <c r="G18" s="14">
        <f>'Tasa de crecimiento'!G15*(1+'Tasa de crecimiento'!I15)^(('Pob mitad de año'!$G$7-'Pob mitad de año'!$G$6)/365)</f>
        <v>53313.71576770924</v>
      </c>
      <c r="H18" s="7"/>
      <c r="I18" s="13" t="s">
        <v>126</v>
      </c>
      <c r="J18" s="14">
        <f>'Tasa de crecimiento'!C15*(1+'Tasa de crecimiento'!I15)^(($J$7-'Pob mitad de año'!$D$6)/365)</f>
        <v>49887.964265916453</v>
      </c>
      <c r="K18" s="11"/>
      <c r="L18" s="7"/>
      <c r="M18" s="7"/>
      <c r="N18" s="7"/>
    </row>
    <row r="19" spans="1:16" x14ac:dyDescent="0.25">
      <c r="A19" s="7"/>
      <c r="B19" s="7"/>
      <c r="C19" s="13" t="s">
        <v>127</v>
      </c>
      <c r="D19" s="14">
        <f>'Tasa de crecimiento'!C16*(1+'Tasa de crecimiento'!I16)^(($D$7-$D$6)/365)</f>
        <v>39454.072372491471</v>
      </c>
      <c r="E19" s="7"/>
      <c r="F19" s="13" t="s">
        <v>127</v>
      </c>
      <c r="G19" s="14">
        <f>'Tasa de crecimiento'!G16*(1+'Tasa de crecimiento'!I16)^(('Pob mitad de año'!$G$7-'Pob mitad de año'!$G$6)/365)</f>
        <v>50060.341088044705</v>
      </c>
      <c r="H19" s="7"/>
      <c r="I19" s="13" t="s">
        <v>127</v>
      </c>
      <c r="J19" s="14">
        <f>'Tasa de crecimiento'!C16*(1+'Tasa de crecimiento'!I16)^(($J$7-'Pob mitad de año'!$D$6)/365)</f>
        <v>44440.472480269505</v>
      </c>
      <c r="K19" s="11"/>
      <c r="L19" s="7"/>
      <c r="M19" s="7"/>
      <c r="N19" s="7"/>
    </row>
    <row r="20" spans="1:16" x14ac:dyDescent="0.25">
      <c r="A20" s="7"/>
      <c r="B20" s="7"/>
      <c r="C20" s="13" t="s">
        <v>128</v>
      </c>
      <c r="D20" s="14">
        <f>'Tasa de crecimiento'!C17*(1+'Tasa de crecimiento'!I17)^(($D$7-$D$6)/365)</f>
        <v>32276.998099543802</v>
      </c>
      <c r="E20" s="7"/>
      <c r="F20" s="13" t="s">
        <v>128</v>
      </c>
      <c r="G20" s="14">
        <f>'Tasa de crecimiento'!G17*(1+'Tasa de crecimiento'!I17)^(('Pob mitad de año'!$G$7-'Pob mitad de año'!$G$6)/365)</f>
        <v>44806.279112487216</v>
      </c>
      <c r="H20" s="7"/>
      <c r="I20" s="13" t="s">
        <v>128</v>
      </c>
      <c r="J20" s="14">
        <f>'Tasa de crecimiento'!C17*(1+'Tasa de crecimiento'!I17)^(($J$7-'Pob mitad de año'!$D$6)/365)</f>
        <v>38027.38933886883</v>
      </c>
      <c r="K20" s="11"/>
      <c r="L20" s="7"/>
      <c r="M20" s="7"/>
      <c r="N20" s="7"/>
    </row>
    <row r="21" spans="1:16" x14ac:dyDescent="0.25">
      <c r="A21" s="7"/>
      <c r="B21" s="7"/>
      <c r="C21" s="13" t="s">
        <v>129</v>
      </c>
      <c r="D21" s="14">
        <f>'Tasa de crecimiento'!C18*(1+'Tasa de crecimiento'!I18)^(($D$7-$D$6)/365)</f>
        <v>25561.327079125898</v>
      </c>
      <c r="E21" s="7"/>
      <c r="F21" s="13" t="s">
        <v>129</v>
      </c>
      <c r="G21" s="14">
        <f>'Tasa de crecimiento'!G18*(1+'Tasa de crecimiento'!I18)^(('Pob mitad de año'!$G$7-'Pob mitad de año'!$G$6)/365)</f>
        <v>37585.88537088914</v>
      </c>
      <c r="H21" s="7"/>
      <c r="I21" s="13" t="s">
        <v>129</v>
      </c>
      <c r="J21" s="14">
        <f>'Tasa de crecimiento'!C18*(1+'Tasa de crecimiento'!I18)^(($J$7-'Pob mitad de año'!$D$6)/365)</f>
        <v>30994.252936546967</v>
      </c>
      <c r="K21" s="11"/>
      <c r="L21" s="7"/>
      <c r="M21" s="7"/>
      <c r="N21" s="7"/>
    </row>
    <row r="22" spans="1:16" ht="15.75" customHeight="1" x14ac:dyDescent="0.25">
      <c r="A22" s="7"/>
      <c r="B22" s="7"/>
      <c r="C22" s="13" t="s">
        <v>130</v>
      </c>
      <c r="D22" s="14">
        <f>'Tasa de crecimiento'!C19*(1+'Tasa de crecimiento'!I19)^(($D$7-$D$6)/365)</f>
        <v>20925.944277352024</v>
      </c>
      <c r="E22" s="7"/>
      <c r="F22" s="13" t="s">
        <v>130</v>
      </c>
      <c r="G22" s="14">
        <f>'Tasa de crecimiento'!G19*(1+'Tasa de crecimiento'!I19)^(('Pob mitad de año'!$G$7-'Pob mitad de año'!$G$6)/365)</f>
        <v>30244.543529830342</v>
      </c>
      <c r="H22" s="7"/>
      <c r="I22" s="13" t="s">
        <v>130</v>
      </c>
      <c r="J22" s="14">
        <f>'Tasa de crecimiento'!C19*(1+'Tasa de crecimiento'!I19)^(($J$7-'Pob mitad de año'!$D$6)/365)</f>
        <v>25156.148790687712</v>
      </c>
      <c r="K22" s="11"/>
      <c r="L22" s="7"/>
      <c r="M22" s="7"/>
      <c r="N22" s="7"/>
    </row>
    <row r="23" spans="1:16" ht="15.75" customHeight="1" x14ac:dyDescent="0.25">
      <c r="A23" s="7"/>
      <c r="B23" s="7"/>
      <c r="C23" s="13" t="s">
        <v>131</v>
      </c>
      <c r="D23" s="14">
        <f>'Tasa de crecimiento'!C20*(1+'Tasa de crecimiento'!I20)^(($D$7-$D$6)/365)</f>
        <v>17819.570670289406</v>
      </c>
      <c r="E23" s="7"/>
      <c r="F23" s="13" t="s">
        <v>131</v>
      </c>
      <c r="G23" s="14">
        <f>'Tasa de crecimiento'!G20*(1+'Tasa de crecimiento'!I20)^(('Pob mitad de año'!$G$7-'Pob mitad de año'!$G$6)/365)</f>
        <v>23679.244568734815</v>
      </c>
      <c r="H23" s="7"/>
      <c r="I23" s="13" t="s">
        <v>131</v>
      </c>
      <c r="J23" s="14">
        <f>'Tasa de crecimiento'!C20*(1+'Tasa de crecimiento'!I20)^(($J$7-'Pob mitad de año'!$D$6)/365)</f>
        <v>20540.718924369798</v>
      </c>
      <c r="K23" s="11"/>
      <c r="L23" s="7"/>
      <c r="M23" s="7"/>
      <c r="N23" s="7"/>
    </row>
    <row r="24" spans="1:16" ht="15.75" customHeight="1" x14ac:dyDescent="0.25">
      <c r="A24" s="7"/>
      <c r="B24" s="7"/>
      <c r="C24" s="13" t="s">
        <v>132</v>
      </c>
      <c r="D24" s="14">
        <f>'Tasa de crecimiento'!C21*(1+'Tasa de crecimiento'!I21)^(($D$7-$D$6)/365)</f>
        <v>14664.465688314338</v>
      </c>
      <c r="E24" s="7"/>
      <c r="F24" s="13" t="s">
        <v>132</v>
      </c>
      <c r="G24" s="14">
        <f>'Tasa de crecimiento'!G21*(1+'Tasa de crecimiento'!I21)^(('Pob mitad de año'!$G$7-'Pob mitad de año'!$G$6)/365)</f>
        <v>18025.371898367397</v>
      </c>
      <c r="H24" s="7"/>
      <c r="I24" s="13" t="s">
        <v>132</v>
      </c>
      <c r="J24" s="14">
        <f>'Tasa de crecimiento'!C21*(1+'Tasa de crecimiento'!I21)^(($J$7-'Pob mitad de año'!$D$6)/365)</f>
        <v>16257.84476370184</v>
      </c>
      <c r="K24" s="11"/>
      <c r="L24" s="7"/>
      <c r="M24" s="7"/>
      <c r="N24" s="7"/>
    </row>
    <row r="25" spans="1:16" ht="15.75" customHeight="1" x14ac:dyDescent="0.25">
      <c r="A25" s="7"/>
      <c r="B25" s="7"/>
      <c r="C25" s="13" t="s">
        <v>133</v>
      </c>
      <c r="D25" s="14">
        <f>'Tasa de crecimiento'!C22*(1+'Tasa de crecimiento'!I22)^(($D$7-$D$6)/365)</f>
        <v>10571.482904825045</v>
      </c>
      <c r="E25" s="7"/>
      <c r="F25" s="13" t="s">
        <v>133</v>
      </c>
      <c r="G25" s="14">
        <f>'Tasa de crecimiento'!G22*(1+'Tasa de crecimiento'!I22)^(('Pob mitad de año'!$G$7-'Pob mitad de año'!$G$6)/365)</f>
        <v>13436.036075751377</v>
      </c>
      <c r="H25" s="7"/>
      <c r="I25" s="13" t="s">
        <v>133</v>
      </c>
      <c r="J25" s="14">
        <f>'Tasa de crecimiento'!C22*(1+'Tasa de crecimiento'!I22)^(($J$7-'Pob mitad de año'!$D$6)/365)</f>
        <v>11917.613127795592</v>
      </c>
      <c r="K25" s="11"/>
      <c r="L25" s="7"/>
      <c r="M25" s="7"/>
      <c r="N25" s="7"/>
    </row>
    <row r="26" spans="1:16" ht="15.75" customHeight="1" x14ac:dyDescent="0.25">
      <c r="A26" s="7"/>
      <c r="B26" s="7"/>
      <c r="C26" s="13" t="s">
        <v>134</v>
      </c>
      <c r="D26" s="14">
        <f>'Tasa de crecimiento'!C23*(1+'Tasa de crecimiento'!I23)^(($D$7-$D$6)/365)</f>
        <v>7083.2322318522747</v>
      </c>
      <c r="E26" s="7"/>
      <c r="F26" s="13" t="s">
        <v>134</v>
      </c>
      <c r="G26" s="14">
        <f>'Tasa de crecimiento'!G23*(1+'Tasa de crecimiento'!I23)^(('Pob mitad de año'!$G$7-'Pob mitad de año'!$G$6)/365)</f>
        <v>9498.2725662363337</v>
      </c>
      <c r="H26" s="7"/>
      <c r="I26" s="13" t="s">
        <v>134</v>
      </c>
      <c r="J26" s="14">
        <f>'Tasa de crecimiento'!C23*(1+'Tasa de crecimiento'!I23)^(($J$7-'Pob mitad de año'!$D$6)/365)</f>
        <v>8202.0160533123526</v>
      </c>
      <c r="K26" s="11"/>
      <c r="L26" s="7"/>
      <c r="M26" s="7"/>
      <c r="N26" s="7"/>
    </row>
    <row r="27" spans="1:16" ht="15.75" customHeight="1" x14ac:dyDescent="0.25">
      <c r="A27" s="7"/>
      <c r="B27" s="7"/>
      <c r="C27" s="13" t="s">
        <v>135</v>
      </c>
      <c r="D27" s="14">
        <f>'Tasa de crecimiento'!C24*(1+'Tasa de crecimiento'!I24)^(($D$7-$D$6)/365)</f>
        <v>6703.0337902110696</v>
      </c>
      <c r="E27" s="7"/>
      <c r="F27" s="13" t="s">
        <v>135</v>
      </c>
      <c r="G27" s="14">
        <f>'Tasa de crecimiento'!G24*(1+'Tasa de crecimiento'!I24)^(('Pob mitad de año'!$G$7-'Pob mitad de año'!$G$6)/365)</f>
        <v>9364.2579745368839</v>
      </c>
      <c r="H27" s="7"/>
      <c r="I27" s="13" t="s">
        <v>135</v>
      </c>
      <c r="J27" s="14">
        <f>'Tasa de crecimiento'!C24*(1+'Tasa de crecimiento'!I24)^(($J$7-'Pob mitad de año'!$D$6)/365)</f>
        <v>7922.3224483640533</v>
      </c>
      <c r="K27" s="11"/>
      <c r="L27" s="7"/>
      <c r="M27" s="7"/>
      <c r="N27" s="7"/>
    </row>
    <row r="28" spans="1:16" ht="15.75" customHeight="1" x14ac:dyDescent="0.25">
      <c r="A28" s="7"/>
      <c r="B28" s="7"/>
      <c r="C28" s="30" t="s">
        <v>105</v>
      </c>
      <c r="D28" s="31">
        <f>SUM(D10:D27)</f>
        <v>762623.84464933048</v>
      </c>
      <c r="E28" s="7"/>
      <c r="F28" s="30" t="s">
        <v>105</v>
      </c>
      <c r="G28" s="31">
        <f>SUM(G10:G27)</f>
        <v>833516.4603682392</v>
      </c>
      <c r="H28" s="7"/>
      <c r="I28" s="30" t="s">
        <v>105</v>
      </c>
      <c r="J28" s="31">
        <f>SUM(J10:J27)</f>
        <v>795335.86595718015</v>
      </c>
      <c r="K28" s="7"/>
      <c r="L28" s="7"/>
      <c r="M28" s="7"/>
      <c r="N28" s="7"/>
    </row>
    <row r="29" spans="1:16" ht="15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5.75" customHeight="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5.75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5.75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5.7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5.75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5.75" customHeight="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5.75" customHeight="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5.75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5.75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5.75" customHeight="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5.75" customHeight="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5.75" customHeigh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5.75" customHeigh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5.75" customHeigh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5.7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5.7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5.75" customHeigh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5.75" customHeigh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5.7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5.75" customHeigh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5.75" customHeigh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5.75" customHeigh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ht="15.7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ht="15.75" customHeigh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ht="15.75" customHeigh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ht="15.7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ht="15.75" customHeight="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ht="15.75" customHeight="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ht="15.75" customHeight="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ht="15.75" customHeight="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ht="15.75" customHeigh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ht="15.7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ht="15.75" customHeight="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ht="15.75" customHeigh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ht="15.75" customHeight="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ht="15.75" customHeight="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ht="15.75" customHeight="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ht="15.75" customHeight="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ht="15.75" customHeight="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ht="15.75" customHeight="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ht="15.75" customHeight="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ht="15.75" customHeight="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ht="15.7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ht="15.75" customHeight="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ht="15.75" customHeight="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ht="15.75" customHeight="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ht="15.75" customHeight="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ht="15.75" customHeight="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ht="15.75" customHeight="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ht="15.75" customHeight="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ht="15.75" customHeight="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ht="15.75" customHeight="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ht="15.75" customHeight="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ht="15.75" customHeight="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ht="15.75" customHeight="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ht="15.75" customHeight="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15.75" customHeigh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ht="15.75" customHeight="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ht="15.75" customHeight="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ht="15.75" customHeight="1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ht="15.75" customHeight="1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ht="15.75" customHeight="1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ht="15.75" customHeight="1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ht="15.75" customHeight="1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ht="15.75" customHeight="1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ht="15.75" customHeight="1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ht="15.7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ht="15.7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ht="15.7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ht="15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ht="15.7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ht="15.7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ht="15.7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ht="15.7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ht="15.7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ht="15.7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ht="15.7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ht="15.7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ht="15.7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ht="15.7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ht="15.7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ht="15.7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ht="15.7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ht="15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ht="15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ht="15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ht="15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ht="15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ht="15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ht="15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ht="15.7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ht="15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ht="15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ht="15.7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ht="15.7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ht="15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ht="15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ht="15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ht="15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ht="15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ht="15.7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ht="15.7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ht="15.7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ht="15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ht="15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ht="15.7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ht="15.7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ht="15.7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ht="15.7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ht="15.7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ht="15.7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ht="15.7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ht="15.7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ht="15.7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ht="15.7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ht="15.7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ht="15.7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ht="15.7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ht="15.7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ht="15.7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ht="15.7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ht="15.7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ht="15.7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ht="15.7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ht="15.7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ht="15.7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ht="15.7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ht="15.7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ht="15.7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ht="15.7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ht="15.7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ht="15.7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ht="15.7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ht="15.7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ht="15.7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ht="15.7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ht="15.7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ht="15.7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ht="15.7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ht="15.7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ht="15.7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ht="15.7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ht="15.7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ht="15.7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ht="15.7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ht="15.7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ht="15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ht="15.7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ht="15.7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 ht="15.7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ht="15.7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ht="15.7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ht="15.7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ht="15.7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ht="15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 ht="15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1:16" ht="15.7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ht="15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ht="15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 ht="15.7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 ht="15.7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 ht="15.7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 ht="15.7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 ht="15.7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 ht="15.7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 ht="15.7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1:16" ht="15.7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spans="1:16" ht="15.7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spans="1:16" ht="15.7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spans="1:16" ht="15.7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1:16" ht="15.7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 ht="15.7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 ht="15.7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 ht="15.7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 ht="15.7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 ht="15.7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ht="15.7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1:16" ht="15.7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 ht="15.7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1:16" ht="15.7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1:16" ht="15.7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1:16" ht="15.7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1:16" ht="15.7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 ht="15.7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 ht="15.7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 ht="15.7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 ht="15.7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 ht="15.7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 ht="15.7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 ht="15.7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1:16" ht="15.7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1:16" ht="15.7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16" ht="15.7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1:16" ht="15.7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1:16" ht="15.7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1:16" ht="15.7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 ht="15.7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 ht="15.7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1:16" ht="15.7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1:16" ht="15.7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1:16" ht="15.7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1:16" ht="15.7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1:16" ht="15.7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 spans="1:16" ht="15.7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spans="1:16" ht="15.7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spans="1:16" ht="15.7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spans="1:16" ht="15.7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spans="1:16" ht="15.7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 spans="1:16" ht="15.7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1:16" ht="15.7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1:16" ht="15.7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1:16" ht="15.7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1:16" ht="15.7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1:16" ht="15.7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1:16" ht="15.7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16" ht="15.7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1:16" ht="15.7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spans="1:16" ht="15.7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1:16" ht="15.7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1:16" ht="15.7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1:16" ht="15.7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spans="1:16" ht="15.7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 ht="15.7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 ht="15.7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1:16" ht="15.7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1:16" ht="15.7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 ht="15.7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 ht="15.7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 ht="15.7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spans="1:16" ht="15.7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spans="1:16" ht="15.7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spans="1:16" ht="15.7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spans="1:16" ht="15.7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spans="1:16" ht="15.7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spans="1:16" ht="15.7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1:16" ht="15.7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1:16" ht="15.7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1:16" ht="15.7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1:16" ht="15.7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1:16" ht="15.7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1:16" ht="15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1:16" ht="15.7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 spans="1:16" ht="15.7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 spans="1:16" ht="15.7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 spans="1:16" ht="15.7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spans="1:16" ht="15.7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spans="1:16" ht="15.7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 spans="1:16" ht="15.7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1:16" ht="15.7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 ht="15.7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 ht="15.7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 ht="15.7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 ht="15.7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 ht="15.7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 ht="15.7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1:16" ht="15.7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 spans="1:16" ht="15.7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 spans="1:16" ht="15.7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 spans="1:16" ht="15.7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 spans="1:16" ht="15.7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 spans="1:16" ht="15.7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1:16" ht="15.7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1:16" ht="15.7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1:16" ht="15.7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1:16" ht="15.7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1:16" ht="15.7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1:16" ht="15.7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1:16" ht="15.7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 spans="1:16" ht="15.7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 spans="1:16" ht="15.7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 spans="1:16" ht="15.7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 spans="1:16" ht="15.7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spans="1:16" ht="15.7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spans="1:16" ht="15.7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 ht="15.7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 ht="15.7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 ht="15.7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 ht="15.7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 ht="15.7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 ht="15.7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 ht="15.7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spans="1:16" ht="15.7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 spans="1:16" ht="15.7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 spans="1:16" ht="15.7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 spans="1:16" ht="15.7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 spans="1:16" ht="15.7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 spans="1:16" ht="15.7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 ht="15.7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 ht="15.7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1:16" ht="15.7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1:16" ht="15.7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1:16" ht="15.7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1:16" ht="15.7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1:16" ht="15.7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1:16" ht="15.7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 spans="1:16" ht="15.7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 spans="1:16" ht="15.7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 spans="1:16" ht="15.7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 spans="1:16" ht="15.7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 spans="1:16" ht="15.7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1:16" ht="15.7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 ht="15.7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 ht="15.7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 ht="15.7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 ht="15.7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 ht="15.7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 ht="15.7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1:16" ht="15.7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1:16" ht="15.7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spans="1:16" ht="15.7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spans="1:16" ht="15.7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spans="1:16" ht="15.7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1:16" ht="15.7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 ht="15.7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 ht="15.7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 ht="15.7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 ht="15.7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 ht="15.7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 ht="15.7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 ht="15.7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 ht="15.7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 ht="15.7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1:16" ht="15.7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1:16" ht="15.7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spans="1:16" ht="15.7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spans="1:16" ht="15.7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1:16" ht="15.7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spans="1:16" ht="15.7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1:16" ht="15.7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1:16" ht="15.7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1:16" ht="15.7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1:16" ht="15.7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1:16" ht="15.7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1:16" ht="15.7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1:16" ht="15.7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spans="1:16" ht="15.7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spans="1:16" ht="15.7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spans="1:16" ht="15.7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spans="1:16" ht="15.7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spans="1:16" ht="15.7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spans="1:16" ht="15.7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1:16" ht="15.7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1:16" ht="15.7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 ht="15.7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1:16" ht="15.7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1:16" ht="15.7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 ht="15.7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1:16" ht="15.7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spans="1:16" ht="15.7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spans="1:16" ht="15.7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1:16" ht="15.7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spans="1:16" ht="15.7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1:16" ht="15.7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1:16" ht="15.7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1:16" ht="15.7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1:16" ht="15.7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1:16" ht="15.7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1:16" ht="15.7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1:16" ht="15.7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1:16" ht="15.7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1:16" ht="15.7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1:16" ht="15.7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1:16" ht="15.7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1:16" ht="15.7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spans="1:16" ht="15.7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spans="1:16" ht="15.7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spans="1:16" ht="15.7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spans="1:16" ht="15.7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spans="1:16" ht="15.7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spans="1:16" ht="15.7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spans="1:16" ht="15.7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spans="1:16" ht="15.7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spans="1:16" ht="15.7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spans="1:16" ht="15.7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spans="1:16" ht="15.7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spans="1:16" ht="15.7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spans="1:16" ht="15.7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spans="1:16" ht="15.7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spans="1:16" ht="15.7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spans="1:16" ht="15.7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spans="1:16" ht="15.7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spans="1:16" ht="15.7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spans="1:16" ht="15.7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1:16" ht="15.7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spans="1:16" ht="15.7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spans="1:16" ht="15.7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1:16" ht="15.7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spans="1:16" ht="15.7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spans="1:16" ht="15.7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spans="1:16" ht="15.7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spans="1:16" ht="15.7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spans="1:16" ht="15.7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1:16" ht="15.7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1:16" ht="15.7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1:16" ht="15.7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1:16" ht="15.7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1:16" ht="15.7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1:16" ht="15.7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1:16" ht="15.7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1:16" ht="15.7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1:16" ht="15.7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1:16" ht="15.7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1:16" ht="15.7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1:16" ht="15.7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1:16" ht="15.7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1:16" ht="15.7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1:16" ht="15.7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1:16" ht="15.7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1:16" ht="15.7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1:16" ht="15.7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1:16" ht="15.7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1:16" ht="15.7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1:16" ht="15.7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1:16" ht="15.7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1:16" ht="15.7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1:16" ht="15.7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1:16" ht="15.7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1:16" ht="15.7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1:16" ht="15.7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1:16" ht="15.7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1:16" ht="15.7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1:16" ht="15.7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1:16" ht="15.7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1:16" ht="15.7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1:16" ht="15.7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1:16" ht="15.7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1:16" ht="15.7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 ht="15.7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 ht="15.7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 ht="15.7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 ht="15.7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 ht="15.7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 ht="15.7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 ht="15.7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 ht="15.7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 ht="15.7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 ht="15.7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 ht="15.7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 ht="15.7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 ht="15.7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 ht="15.7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 ht="15.7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 ht="15.7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 ht="15.7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 ht="15.7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1:16" ht="15.7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1:16" ht="15.7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1:16" ht="15.7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1:16" ht="15.7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1:16" ht="15.7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1:16" ht="15.7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1:16" ht="15.7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1:16" ht="15.7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1:16" ht="15.7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1:16" ht="15.7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1:16" ht="15.7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1:16" ht="15.7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1:16" ht="15.7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1:16" ht="15.7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1:16" ht="15.7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1:16" ht="15.7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1:16" ht="15.7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1:16" ht="15.7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1:16" ht="15.7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1:16" ht="15.7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1:16" ht="15.7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1:16" ht="15.7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1:16" ht="15.7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1:16" ht="15.7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1:16" ht="15.7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1:16" ht="15.7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1:16" ht="15.7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1:16" ht="15.7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1:16" ht="15.7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1:16" ht="15.7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1:16" ht="15.7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1:16" ht="15.7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1:16" ht="15.7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1:16" ht="15.7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1:16" ht="15.7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1:16" ht="15.7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1:16" ht="15.7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1:16" ht="15.7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1:16" ht="15.7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1:16" ht="15.7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1:16" ht="15.7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1:16" ht="15.7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1:16" ht="15.7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1:16" ht="15.7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1:16" ht="15.7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1:16" ht="15.7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1:16" ht="15.7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1:16" ht="15.7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1:16" ht="15.7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1:16" ht="15.7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1:16" ht="15.7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1:16" ht="15.7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1:16" ht="15.7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1:16" ht="15.7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1:16" ht="15.7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1:16" ht="15.7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1:16" ht="15.7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1:16" ht="15.7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1:16" ht="15.7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1:16" ht="15.7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1:16" ht="15.7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1:16" ht="15.7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1:16" ht="15.7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1:16" ht="15.7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1:16" ht="15.7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1:16" ht="15.7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1:16" ht="15.7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1:16" ht="15.7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1:16" ht="15.7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1:16" ht="15.7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1:16" ht="15.7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1:16" ht="15.7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1:16" ht="15.7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1:16" ht="15.7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1:16" ht="15.7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1:16" ht="15.7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1:16" ht="15.7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1:16" ht="15.7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1:16" ht="15.7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1:16" ht="15.7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1:16" ht="15.7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1:16" ht="15.7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1:16" ht="15.7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1:16" ht="15.7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1:16" ht="15.7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1:16" ht="15.7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1:16" ht="15.7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1:16" ht="15.7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1:16" ht="15.7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1:16" ht="15.7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1:16" ht="15.7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1:16" ht="15.7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1:16" ht="15.7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1:16" ht="15.7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1:16" ht="15.7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1:16" ht="15.7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1:16" ht="15.7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1:16" ht="15.7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1:16" ht="15.7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1:16" ht="15.7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1:16" ht="15.7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1:16" ht="15.7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1:16" ht="15.7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1:16" ht="15.7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1:16" ht="15.7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1:16" ht="15.7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1:16" ht="15.7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1:16" ht="15.7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1:16" ht="15.7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1:16" ht="15.7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1:16" ht="15.7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1:16" ht="15.7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1:16" ht="15.7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1:16" ht="15.7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1:16" ht="15.7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1:16" ht="15.7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1:16" ht="15.7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1:16" ht="15.7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1:16" ht="15.7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1:16" ht="15.7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1:16" ht="15.7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1:16" ht="15.7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1:16" ht="15.7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1:16" ht="15.7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1:16" ht="15.7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1:16" ht="15.7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1:16" ht="15.7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1:16" ht="15.7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1:16" ht="15.7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1:16" ht="15.7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1:16" ht="15.7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1:16" ht="15.7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1:16" ht="15.7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1:16" ht="15.7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1:16" ht="15.7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1:16" ht="15.7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1:16" ht="15.7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1:16" ht="15.7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1:16" ht="15.7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1:16" ht="15.7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1:16" ht="15.7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1:16" ht="15.7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1:16" ht="15.7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1:16" ht="15.7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1:16" ht="15.7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1:16" ht="15.7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1:16" ht="15.7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1:16" ht="15.7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1:16" ht="15.7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1:16" ht="15.7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1:16" ht="15.7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1:16" ht="15.7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1:16" ht="15.7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1:16" ht="15.7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1:16" ht="15.7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1:16" ht="15.7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1:16" ht="15.7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1:16" ht="15.7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1:16" ht="15.7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1:16" ht="15.7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1:16" ht="15.7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1:16" ht="15.7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1:16" ht="15.7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1:16" ht="15.7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1:16" ht="15.7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1:16" ht="15.7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1:16" ht="15.7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1:16" ht="15.7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1:16" ht="15.7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1:16" ht="15.7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1:16" ht="15.7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1:16" ht="15.7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1:16" ht="15.7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1:16" ht="15.7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1:16" ht="15.7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1:16" ht="15.7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1:16" ht="15.7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1:16" ht="15.7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1:16" ht="15.7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1:16" ht="15.7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1:16" ht="15.7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 ht="15.7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 ht="15.7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 ht="15.7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 ht="15.7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 ht="15.7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 ht="15.7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 ht="15.7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 ht="15.7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 ht="15.7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 ht="15.7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 ht="15.7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 ht="15.7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 ht="15.7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 ht="15.7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 ht="15.7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 ht="15.7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 ht="15.7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 ht="15.7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 ht="15.7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1:16" ht="15.7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1:16" ht="15.7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1:16" ht="15.7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1:16" ht="15.7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1:16" ht="15.7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1:16" ht="15.7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1:16" ht="15.7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1:16" ht="15.7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1:16" ht="15.7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1:16" ht="15.7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1:16" ht="15.7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1:16" ht="15.7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1:16" ht="15.7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1:16" ht="15.7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1:16" ht="15.7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1:16" ht="15.7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1:16" ht="15.7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1:16" ht="15.7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1:16" ht="15.7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1:16" ht="15.7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1:16" ht="15.7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1:16" ht="15.7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1:16" ht="15.7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1:16" ht="15.7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1:16" ht="15.7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1:16" ht="15.7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1:16" ht="15.7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1:16" ht="15.7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1:16" ht="15.7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1:16" ht="15.7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spans="1:16" ht="15.7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1:16" ht="15.7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 spans="1:16" ht="15.7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 spans="1:16" ht="15.7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 spans="1:16" ht="15.7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 spans="1:16" ht="15.7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 spans="1:16" ht="15.7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 spans="1:16" ht="15.7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 spans="1:16" ht="15.7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 spans="1:16" ht="15.7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 spans="1:16" ht="15.7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 spans="1:16" ht="15.7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 spans="1:16" ht="15.7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 spans="1:16" ht="15.7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 spans="1:16" ht="15.7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 spans="1:16" ht="15.7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 spans="1:16" ht="15.7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 spans="1:16" ht="15.7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 spans="1:16" ht="15.7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 spans="1:16" ht="15.7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 spans="1:16" ht="15.7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 spans="1:16" ht="15.7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 spans="1:16" ht="15.7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 spans="1:16" ht="15.7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 spans="1:16" ht="15.7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 spans="1:16" ht="15.7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 spans="1:16" ht="15.7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 spans="1:16" ht="15.7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 spans="1:16" ht="15.7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 spans="1:16" ht="15.7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 spans="1:16" ht="15.7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 spans="1:16" ht="15.7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 spans="1:16" ht="15.7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 spans="1:16" ht="15.7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 spans="1:16" ht="15.7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 spans="1:16" ht="15.7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 spans="1:16" ht="15.7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 spans="1:16" ht="15.7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 spans="1:16" ht="15.7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 spans="1:16" ht="15.7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 spans="1:16" ht="15.7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 spans="1:16" ht="15.7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 spans="1:16" ht="15.7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 spans="1:16" ht="15.7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 spans="1:16" ht="15.7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 spans="1:16" ht="15.7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 spans="1:16" ht="15.7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 spans="1:16" ht="15.7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 spans="1:16" ht="15.7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 spans="1:16" ht="15.7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 spans="1:16" ht="15.7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 spans="1:16" ht="15.7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 spans="1:16" ht="15.7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 spans="1:16" ht="15.7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 spans="1:16" ht="15.7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 spans="1:16" ht="15.7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 spans="1:16" ht="15.7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 spans="1:16" ht="15.7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 spans="1:16" ht="15.7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 spans="1:16" ht="15.7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 spans="1:16" ht="15.7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 spans="1:16" ht="15.7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 spans="1:16" ht="15.7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 spans="1:16" ht="15.7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 spans="1:16" ht="15.7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 spans="1:16" ht="15.7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 spans="1:16" ht="15.7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 spans="1:16" ht="15.7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 spans="1:16" ht="15.7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 spans="1:16" ht="15.7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 spans="1:16" ht="15.7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 spans="1:16" ht="15.7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 spans="1:16" ht="15.7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 spans="1:16" ht="15.7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 spans="1:16" ht="15.7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 spans="1:16" ht="15.7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 spans="1:16" ht="15.7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 spans="1:16" ht="15.7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 spans="1:16" ht="15.7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 spans="1:16" ht="15.7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 spans="1:16" ht="15.7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 spans="1:16" ht="15.7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 spans="1:16" ht="15.7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 spans="1:16" ht="15.7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 spans="1:16" ht="15.7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 spans="1:16" ht="15.7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 spans="1:16" ht="15.7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 spans="1:16" ht="15.7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 spans="1:16" ht="15.7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 spans="1:16" ht="15.7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 spans="1:16" ht="15.7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 spans="1:16" ht="15.7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 spans="1:16" ht="15.7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 spans="1:16" ht="15.7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 spans="1:16" ht="15.7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 spans="1:16" ht="15.7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 spans="1:16" ht="15.7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 spans="1:16" ht="15.7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 spans="1:16" ht="15.7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 spans="1:16" ht="15.7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 spans="1:16" ht="15.7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 spans="1:16" ht="15.7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 spans="1:16" ht="15.7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 spans="1:16" ht="15.7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 spans="1:16" ht="15.7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 spans="1:16" ht="15.7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 spans="1:16" ht="15.7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 spans="1:16" ht="15.7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 spans="1:16" ht="15.7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 spans="1:16" ht="15.7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 spans="1:16" ht="15.7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 spans="1:16" ht="15.7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 spans="1:16" ht="15.7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 spans="1:16" ht="15.7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 spans="1:16" ht="15.7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 spans="1:16" ht="15.7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 spans="1:16" ht="15.7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 spans="1:16" ht="15.7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 spans="1:16" ht="15.7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 spans="1:16" ht="15.7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 spans="1:16" ht="15.7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 spans="1:16" ht="15.7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 spans="1:16" ht="15.7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 spans="1:16" ht="15.7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 spans="1:16" ht="15.7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 spans="1:16" ht="15.7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 spans="1:16" ht="15.7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 spans="1:16" ht="15.7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 spans="1:16" ht="15.7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 spans="1:16" ht="15.7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 spans="1:16" ht="15.7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 spans="1:16" ht="15.7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 spans="1:16" ht="15.7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 spans="1:16" ht="15.7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 spans="1:16" ht="15.7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 spans="1:16" ht="15.7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 spans="1:16" ht="15.7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 spans="1:16" ht="15.7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 spans="1:16" ht="15.7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 spans="1:16" ht="15.7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 spans="1:16" ht="15.7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 spans="1:16" ht="15.7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 spans="1:16" ht="15.7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 spans="1:16" ht="15.7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 spans="1:16" ht="15.7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 spans="1:16" ht="15.7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 spans="1:16" ht="15.7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 spans="1:16" ht="15.7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 spans="1:16" ht="15.7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 spans="1:16" ht="15.7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 spans="1:16" ht="15.7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 spans="1:16" ht="15.7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 spans="1:16" ht="15.7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 spans="1:16" ht="15.7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 spans="1:16" ht="15.7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 spans="1:16" ht="15.7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 spans="1:16" ht="15.7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 spans="1:16" ht="15.7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 spans="1:16" ht="15.7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 spans="1:16" ht="15.7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 spans="1:16" ht="15.7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 spans="1:16" ht="15.7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 spans="1:16" ht="15.7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 spans="1:16" ht="15.7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 spans="1:16" ht="15.7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 spans="1:16" ht="15.7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 spans="1:16" ht="15.7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 spans="1:16" ht="15.7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 spans="1:16" ht="15.7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 spans="1:16" ht="15.7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 spans="1:16" ht="15.7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 spans="1:16" ht="15.7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 spans="1:16" ht="15.7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 spans="1:16" ht="15.7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 spans="1:16" ht="15.7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 spans="1:16" ht="15.7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 spans="1:16" ht="15.7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 spans="1:16" ht="15.7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 spans="1:16" ht="15.7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 spans="1:16" ht="15.7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 spans="1:16" ht="15.7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 spans="1:16" ht="15.7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 spans="1:16" ht="15.7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 spans="1:16" ht="15.7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 spans="1:16" ht="15.7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 spans="1:16" ht="15.7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 spans="1:16" ht="15.7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 spans="1:16" ht="15.7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 spans="1:16" ht="15.7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 spans="1:16" ht="15.7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 spans="1:16" ht="15.7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 spans="1:16" ht="15.7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 spans="1:16" ht="15.7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 spans="1:16" ht="15.7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 spans="1:16" ht="15.7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 spans="1:16" ht="15.7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 spans="1:16" ht="15.7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 spans="1:16" ht="15.7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 spans="1:16" ht="15.7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 spans="1:16" ht="15.7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 spans="1:16" ht="15.7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 spans="1:16" ht="15.7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 spans="1:16" ht="15.7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 spans="1:16" ht="15.7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 spans="1:16" ht="15.7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 spans="1:16" ht="15.7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 spans="1:16" ht="15.7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 spans="1:16" ht="15.7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 spans="1:16" ht="15.7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 spans="1:16" ht="15.7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 spans="1:16" ht="15.7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 spans="1:16" ht="15.7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 spans="1:16" ht="15.7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 spans="1:16" ht="15.7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 spans="1:16" ht="15.7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 spans="1:16" ht="15.7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 spans="1:16" ht="15.7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 spans="1:16" ht="15.7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 spans="1:16" ht="15.7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 spans="1:16" ht="15.7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 spans="1:16" ht="15.7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 spans="1:16" ht="15.7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 spans="1:16" ht="15.7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 spans="1:16" ht="15.7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 spans="1:16" ht="15.7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 spans="1:16" ht="15.7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 spans="1:16" ht="15.7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 spans="1:16" ht="15.7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 spans="1:16" ht="15.7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 spans="1:16" ht="15.7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 spans="1:16" ht="15.7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 spans="1:16" ht="15.7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 spans="1:16" ht="15.7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 spans="1:16" ht="15.7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 spans="1:16" ht="15.7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 spans="1:16" ht="15.7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 spans="1:16" ht="15.7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 spans="1:16" ht="15.7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 spans="1:16" ht="15.7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 spans="1:16" ht="15.7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 spans="1:16" ht="15.7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 spans="1:16" ht="15.7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 spans="1:16" ht="15.7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 spans="1:16" ht="15.7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 spans="1:16" ht="15.7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 spans="1:16" ht="15.7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 spans="1:16" ht="15.7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 spans="1:16" ht="15.7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 spans="1:16" ht="15.7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 spans="1:16" ht="15.7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 spans="1:16" ht="15.7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 spans="1:16" ht="15.7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 spans="1:16" ht="15.7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 spans="1:16" ht="15.7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 spans="1:16" ht="15.7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 spans="1:16" ht="15.7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 spans="1:16" ht="15.7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 spans="1:16" ht="15.7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 spans="1:16" ht="15.7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 spans="1:16" ht="15.7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 spans="1:16" ht="15.7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 spans="1:16" ht="15.7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 spans="1:16" ht="15.7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 spans="1:16" ht="15.7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 spans="1:16" ht="15.7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 spans="1:16" ht="15.7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 spans="1:16" ht="15.7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 spans="1:16" ht="15.7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 spans="1:16" ht="15.7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 spans="1:16" ht="15.7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  <row r="1001" spans="1:16" ht="15.75" customHeight="1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</row>
  </sheetData>
  <mergeCells count="6">
    <mergeCell ref="A1:B1"/>
    <mergeCell ref="I8:J8"/>
    <mergeCell ref="C4:J4"/>
    <mergeCell ref="C8:D8"/>
    <mergeCell ref="F8:G8"/>
    <mergeCell ref="D1:F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BF15-EAD5-468F-80C0-C5CB99F95A61}">
  <dimension ref="C1:U108"/>
  <sheetViews>
    <sheetView showGridLines="0" zoomScaleNormal="100" workbookViewId="0">
      <selection activeCell="T13" sqref="T13"/>
    </sheetView>
  </sheetViews>
  <sheetFormatPr baseColWidth="10" defaultColWidth="9.140625" defaultRowHeight="15" x14ac:dyDescent="0.25"/>
  <cols>
    <col min="1" max="2" width="9.140625" style="186"/>
    <col min="3" max="3" width="28.28515625" style="186" customWidth="1"/>
    <col min="4" max="4" width="41" style="186" customWidth="1"/>
    <col min="5" max="21" width="9.140625" style="186" customWidth="1"/>
    <col min="22" max="16384" width="9.140625" style="186"/>
  </cols>
  <sheetData>
    <row r="1" spans="3:21" x14ac:dyDescent="0.25">
      <c r="D1" s="186" t="s">
        <v>156</v>
      </c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</row>
    <row r="2" spans="3:21" x14ac:dyDescent="0.25">
      <c r="D2" s="186" t="s">
        <v>157</v>
      </c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</row>
    <row r="3" spans="3:21" x14ac:dyDescent="0.25">
      <c r="D3" s="186" t="s">
        <v>158</v>
      </c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</row>
    <row r="4" spans="3:21" x14ac:dyDescent="0.25">
      <c r="D4" s="186" t="s">
        <v>159</v>
      </c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</row>
    <row r="5" spans="3:21" x14ac:dyDescent="0.25"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</row>
    <row r="6" spans="3:21" x14ac:dyDescent="0.25">
      <c r="D6" s="186" t="s">
        <v>158</v>
      </c>
      <c r="E6" s="188">
        <v>2005</v>
      </c>
      <c r="F6" s="188">
        <v>2006</v>
      </c>
      <c r="G6" s="188">
        <v>2007</v>
      </c>
      <c r="H6" s="188">
        <v>2008</v>
      </c>
      <c r="I6" s="188">
        <v>2009</v>
      </c>
      <c r="J6" s="188">
        <v>2010</v>
      </c>
      <c r="K6" s="188">
        <v>2011</v>
      </c>
      <c r="L6" s="188">
        <v>2012</v>
      </c>
      <c r="M6" s="188">
        <v>2013</v>
      </c>
      <c r="N6" s="188">
        <v>2014</v>
      </c>
      <c r="O6" s="188">
        <v>2015</v>
      </c>
      <c r="P6" s="188">
        <v>2016</v>
      </c>
      <c r="Q6" s="188">
        <v>2017</v>
      </c>
      <c r="R6" s="188">
        <v>2018</v>
      </c>
      <c r="S6" s="188">
        <v>2019</v>
      </c>
      <c r="T6" s="188">
        <v>2020</v>
      </c>
      <c r="U6" s="188">
        <v>2021</v>
      </c>
    </row>
    <row r="7" spans="3:21" x14ac:dyDescent="0.25">
      <c r="D7" s="186" t="s">
        <v>158</v>
      </c>
      <c r="E7" s="187" t="s">
        <v>160</v>
      </c>
      <c r="F7" s="187" t="s">
        <v>160</v>
      </c>
      <c r="G7" s="187" t="s">
        <v>160</v>
      </c>
      <c r="H7" s="187" t="s">
        <v>160</v>
      </c>
      <c r="I7" s="187" t="s">
        <v>160</v>
      </c>
      <c r="J7" s="187" t="s">
        <v>160</v>
      </c>
      <c r="K7" s="187" t="s">
        <v>160</v>
      </c>
      <c r="L7" s="187" t="s">
        <v>160</v>
      </c>
      <c r="M7" s="187" t="s">
        <v>160</v>
      </c>
      <c r="N7" s="187" t="s">
        <v>160</v>
      </c>
      <c r="O7" s="187" t="s">
        <v>160</v>
      </c>
      <c r="P7" s="187" t="s">
        <v>160</v>
      </c>
      <c r="Q7" s="187" t="s">
        <v>160</v>
      </c>
      <c r="R7" s="187" t="s">
        <v>160</v>
      </c>
      <c r="S7" s="187" t="s">
        <v>160</v>
      </c>
      <c r="T7" s="187" t="s">
        <v>160</v>
      </c>
      <c r="U7" s="187" t="s">
        <v>160</v>
      </c>
    </row>
    <row r="8" spans="3:21" x14ac:dyDescent="0.25">
      <c r="D8" s="186" t="s">
        <v>105</v>
      </c>
      <c r="E8" s="189">
        <v>3145</v>
      </c>
      <c r="F8" s="189">
        <v>3018</v>
      </c>
      <c r="G8" s="189">
        <v>3186</v>
      </c>
      <c r="H8" s="189">
        <v>3372</v>
      </c>
      <c r="I8" s="189">
        <v>3408</v>
      </c>
      <c r="J8" s="189">
        <v>3657</v>
      </c>
      <c r="K8" s="189">
        <v>3455</v>
      </c>
      <c r="L8" s="189">
        <v>3629</v>
      </c>
      <c r="M8" s="189">
        <v>3799</v>
      </c>
      <c r="N8" s="189">
        <v>3786</v>
      </c>
      <c r="O8" s="189">
        <v>3778</v>
      </c>
      <c r="P8" s="189">
        <v>4079</v>
      </c>
      <c r="Q8" s="189">
        <v>3976</v>
      </c>
      <c r="R8" s="189">
        <v>4074</v>
      </c>
      <c r="S8" s="189">
        <v>4185</v>
      </c>
      <c r="T8" s="189">
        <v>5819</v>
      </c>
      <c r="U8" s="208">
        <v>5961</v>
      </c>
    </row>
    <row r="9" spans="3:21" x14ac:dyDescent="0.25">
      <c r="D9" s="186" t="s">
        <v>161</v>
      </c>
      <c r="E9" s="189">
        <v>163</v>
      </c>
      <c r="F9" s="189">
        <v>155</v>
      </c>
      <c r="G9" s="189">
        <v>158</v>
      </c>
      <c r="H9" s="189">
        <v>147</v>
      </c>
      <c r="I9" s="189">
        <v>143</v>
      </c>
      <c r="J9" s="189">
        <v>161</v>
      </c>
      <c r="K9" s="189">
        <v>131</v>
      </c>
      <c r="L9" s="189">
        <v>144</v>
      </c>
      <c r="M9" s="189">
        <v>143</v>
      </c>
      <c r="N9" s="189">
        <v>142</v>
      </c>
      <c r="O9" s="189">
        <v>169</v>
      </c>
      <c r="P9" s="189">
        <v>130</v>
      </c>
      <c r="Q9" s="189">
        <v>121</v>
      </c>
      <c r="R9" s="188">
        <v>115</v>
      </c>
      <c r="S9" s="188">
        <v>117</v>
      </c>
      <c r="T9" s="188">
        <v>108</v>
      </c>
      <c r="U9" s="209">
        <v>88</v>
      </c>
    </row>
    <row r="10" spans="3:21" x14ac:dyDescent="0.25">
      <c r="D10" s="186" t="s">
        <v>162</v>
      </c>
      <c r="E10" s="188">
        <v>77</v>
      </c>
      <c r="F10" s="188">
        <v>76</v>
      </c>
      <c r="G10" s="188">
        <v>83</v>
      </c>
      <c r="H10" s="188">
        <v>58</v>
      </c>
      <c r="I10" s="188">
        <v>63</v>
      </c>
      <c r="J10" s="188">
        <v>69</v>
      </c>
      <c r="K10" s="188">
        <v>55</v>
      </c>
      <c r="L10" s="188">
        <v>62</v>
      </c>
      <c r="M10" s="188">
        <v>56</v>
      </c>
      <c r="N10" s="188">
        <v>63</v>
      </c>
      <c r="O10" s="188">
        <v>79</v>
      </c>
      <c r="P10" s="188">
        <v>46</v>
      </c>
      <c r="Q10" s="188">
        <v>56</v>
      </c>
      <c r="R10" s="188">
        <v>47</v>
      </c>
      <c r="S10" s="188">
        <v>55</v>
      </c>
      <c r="T10" s="188">
        <v>49</v>
      </c>
      <c r="U10" s="209">
        <v>38</v>
      </c>
    </row>
    <row r="11" spans="3:21" x14ac:dyDescent="0.25">
      <c r="C11" s="190" t="s">
        <v>163</v>
      </c>
      <c r="D11" s="190" t="s">
        <v>164</v>
      </c>
      <c r="E11" s="188">
        <v>8</v>
      </c>
      <c r="F11" s="188">
        <v>5</v>
      </c>
      <c r="G11" s="188">
        <v>8</v>
      </c>
      <c r="H11" s="188">
        <v>13</v>
      </c>
      <c r="I11" s="188">
        <v>10</v>
      </c>
      <c r="J11" s="188">
        <v>8</v>
      </c>
      <c r="K11" s="188">
        <v>3</v>
      </c>
      <c r="L11" s="188">
        <v>1</v>
      </c>
      <c r="M11" s="188">
        <v>5</v>
      </c>
      <c r="N11" s="188">
        <v>4</v>
      </c>
      <c r="O11" s="188">
        <v>1</v>
      </c>
      <c r="P11" s="188">
        <v>3</v>
      </c>
      <c r="Q11" s="188">
        <v>1</v>
      </c>
      <c r="R11" s="188" t="s">
        <v>158</v>
      </c>
      <c r="S11" s="188" t="s">
        <v>158</v>
      </c>
      <c r="T11" s="188">
        <v>3</v>
      </c>
      <c r="U11" s="211">
        <v>2</v>
      </c>
    </row>
    <row r="12" spans="3:21" x14ac:dyDescent="0.25">
      <c r="C12" s="190" t="s">
        <v>163</v>
      </c>
      <c r="D12" s="190" t="s">
        <v>165</v>
      </c>
      <c r="E12" s="188">
        <v>3</v>
      </c>
      <c r="F12" s="188">
        <v>2</v>
      </c>
      <c r="G12" s="188">
        <v>2</v>
      </c>
      <c r="H12" s="188">
        <v>2</v>
      </c>
      <c r="I12" s="188">
        <v>1</v>
      </c>
      <c r="J12" s="188">
        <v>3</v>
      </c>
      <c r="K12" s="188">
        <v>3</v>
      </c>
      <c r="L12" s="188">
        <v>1</v>
      </c>
      <c r="M12" s="188">
        <v>4</v>
      </c>
      <c r="N12" s="188">
        <v>1</v>
      </c>
      <c r="O12" s="188">
        <v>3</v>
      </c>
      <c r="P12" s="188">
        <v>1</v>
      </c>
      <c r="Q12" s="188" t="s">
        <v>158</v>
      </c>
      <c r="R12" s="188">
        <v>2</v>
      </c>
      <c r="S12" s="188">
        <v>3</v>
      </c>
      <c r="T12" s="188">
        <v>2</v>
      </c>
      <c r="U12" s="211">
        <v>1</v>
      </c>
    </row>
    <row r="13" spans="3:21" x14ac:dyDescent="0.25">
      <c r="C13" s="190" t="s">
        <v>163</v>
      </c>
      <c r="D13" s="190" t="s">
        <v>166</v>
      </c>
      <c r="E13" s="188">
        <v>2</v>
      </c>
      <c r="F13" s="188" t="s">
        <v>158</v>
      </c>
      <c r="G13" s="188">
        <v>3</v>
      </c>
      <c r="H13" s="188">
        <v>2</v>
      </c>
      <c r="I13" s="188" t="s">
        <v>158</v>
      </c>
      <c r="J13" s="188" t="s">
        <v>158</v>
      </c>
      <c r="K13" s="188">
        <v>1</v>
      </c>
      <c r="L13" s="188">
        <v>1</v>
      </c>
      <c r="M13" s="188" t="s">
        <v>158</v>
      </c>
      <c r="N13" s="188">
        <v>1</v>
      </c>
      <c r="O13" s="188" t="s">
        <v>158</v>
      </c>
      <c r="P13" s="188">
        <v>1</v>
      </c>
      <c r="Q13" s="188">
        <v>1</v>
      </c>
      <c r="R13" s="188">
        <v>1</v>
      </c>
      <c r="S13" s="188" t="s">
        <v>158</v>
      </c>
      <c r="T13" s="188">
        <v>2</v>
      </c>
      <c r="U13" s="49" t="s">
        <v>158</v>
      </c>
    </row>
    <row r="14" spans="3:21" x14ac:dyDescent="0.25">
      <c r="C14" s="190" t="s">
        <v>163</v>
      </c>
      <c r="D14" s="190" t="s">
        <v>167</v>
      </c>
      <c r="E14" s="188">
        <v>1</v>
      </c>
      <c r="F14" s="188">
        <v>1</v>
      </c>
      <c r="G14" s="188">
        <v>7</v>
      </c>
      <c r="H14" s="188" t="s">
        <v>158</v>
      </c>
      <c r="I14" s="188">
        <v>3</v>
      </c>
      <c r="J14" s="188" t="s">
        <v>158</v>
      </c>
      <c r="K14" s="188">
        <v>1</v>
      </c>
      <c r="L14" s="188">
        <v>2</v>
      </c>
      <c r="M14" s="188" t="s">
        <v>158</v>
      </c>
      <c r="N14" s="188">
        <v>1</v>
      </c>
      <c r="O14" s="188" t="s">
        <v>158</v>
      </c>
      <c r="P14" s="188" t="s">
        <v>158</v>
      </c>
      <c r="Q14" s="188">
        <v>3</v>
      </c>
      <c r="R14" s="188">
        <v>1</v>
      </c>
      <c r="S14" s="188">
        <v>1</v>
      </c>
      <c r="T14" s="188">
        <v>2</v>
      </c>
      <c r="U14" s="211">
        <v>1</v>
      </c>
    </row>
    <row r="15" spans="3:21" x14ac:dyDescent="0.25">
      <c r="C15" s="190" t="s">
        <v>163</v>
      </c>
      <c r="D15" s="190" t="s">
        <v>168</v>
      </c>
      <c r="E15" s="188" t="s">
        <v>158</v>
      </c>
      <c r="F15" s="188">
        <v>4</v>
      </c>
      <c r="G15" s="188">
        <v>2</v>
      </c>
      <c r="H15" s="188">
        <v>1</v>
      </c>
      <c r="I15" s="188">
        <v>4</v>
      </c>
      <c r="J15" s="188">
        <v>1</v>
      </c>
      <c r="K15" s="188">
        <v>2</v>
      </c>
      <c r="L15" s="188" t="s">
        <v>158</v>
      </c>
      <c r="M15" s="188" t="s">
        <v>158</v>
      </c>
      <c r="N15" s="188">
        <v>1</v>
      </c>
      <c r="O15" s="188">
        <v>1</v>
      </c>
      <c r="P15" s="188">
        <v>2</v>
      </c>
      <c r="Q15" s="188" t="s">
        <v>158</v>
      </c>
      <c r="R15" s="188" t="s">
        <v>158</v>
      </c>
      <c r="S15" s="188" t="s">
        <v>158</v>
      </c>
      <c r="T15" s="188" t="s">
        <v>158</v>
      </c>
      <c r="U15" s="211">
        <v>1</v>
      </c>
    </row>
    <row r="16" spans="3:21" x14ac:dyDescent="0.25">
      <c r="C16" s="190" t="s">
        <v>163</v>
      </c>
      <c r="D16" s="190" t="s">
        <v>169</v>
      </c>
      <c r="E16" s="188" t="s">
        <v>158</v>
      </c>
      <c r="F16" s="188">
        <v>1</v>
      </c>
      <c r="G16" s="188">
        <v>2</v>
      </c>
      <c r="H16" s="188">
        <v>4</v>
      </c>
      <c r="I16" s="188">
        <v>1</v>
      </c>
      <c r="J16" s="188" t="s">
        <v>158</v>
      </c>
      <c r="K16" s="188" t="s">
        <v>158</v>
      </c>
      <c r="L16" s="188" t="s">
        <v>158</v>
      </c>
      <c r="M16" s="188">
        <v>1</v>
      </c>
      <c r="N16" s="188">
        <v>1</v>
      </c>
      <c r="O16" s="188" t="s">
        <v>158</v>
      </c>
      <c r="P16" s="188" t="s">
        <v>158</v>
      </c>
      <c r="Q16" s="188">
        <v>1</v>
      </c>
      <c r="R16" s="188" t="s">
        <v>158</v>
      </c>
      <c r="S16" s="188" t="s">
        <v>158</v>
      </c>
      <c r="T16" s="188" t="s">
        <v>158</v>
      </c>
      <c r="U16" s="211">
        <v>2</v>
      </c>
    </row>
    <row r="17" spans="3:21" x14ac:dyDescent="0.25">
      <c r="C17" s="190" t="s">
        <v>163</v>
      </c>
      <c r="D17" s="190" t="s">
        <v>170</v>
      </c>
      <c r="E17" s="188">
        <v>2</v>
      </c>
      <c r="F17" s="188">
        <v>4</v>
      </c>
      <c r="G17" s="188" t="s">
        <v>158</v>
      </c>
      <c r="H17" s="188" t="s">
        <v>158</v>
      </c>
      <c r="I17" s="188" t="s">
        <v>158</v>
      </c>
      <c r="J17" s="188" t="s">
        <v>158</v>
      </c>
      <c r="K17" s="188" t="s">
        <v>158</v>
      </c>
      <c r="L17" s="188">
        <v>1</v>
      </c>
      <c r="M17" s="188" t="s">
        <v>158</v>
      </c>
      <c r="N17" s="188" t="s">
        <v>158</v>
      </c>
      <c r="O17" s="188">
        <v>1</v>
      </c>
      <c r="P17" s="188">
        <v>1</v>
      </c>
      <c r="Q17" s="188">
        <v>1</v>
      </c>
      <c r="R17" s="188">
        <v>1</v>
      </c>
      <c r="S17" s="188" t="s">
        <v>158</v>
      </c>
      <c r="T17" s="188" t="s">
        <v>158</v>
      </c>
      <c r="U17" s="211">
        <v>1</v>
      </c>
    </row>
    <row r="18" spans="3:21" x14ac:dyDescent="0.25">
      <c r="C18" s="190" t="s">
        <v>163</v>
      </c>
      <c r="D18" s="190" t="s">
        <v>171</v>
      </c>
      <c r="E18" s="188" t="s">
        <v>158</v>
      </c>
      <c r="F18" s="188" t="s">
        <v>158</v>
      </c>
      <c r="G18" s="188">
        <v>2</v>
      </c>
      <c r="H18" s="188">
        <v>1</v>
      </c>
      <c r="I18" s="188">
        <v>2</v>
      </c>
      <c r="J18" s="188" t="s">
        <v>158</v>
      </c>
      <c r="K18" s="188">
        <v>1</v>
      </c>
      <c r="L18" s="188">
        <v>1</v>
      </c>
      <c r="M18" s="188" t="s">
        <v>158</v>
      </c>
      <c r="N18" s="188" t="s">
        <v>158</v>
      </c>
      <c r="O18" s="188">
        <v>1</v>
      </c>
      <c r="P18" s="188" t="s">
        <v>158</v>
      </c>
      <c r="Q18" s="188">
        <v>1</v>
      </c>
      <c r="R18" s="188" t="s">
        <v>158</v>
      </c>
      <c r="S18" s="188" t="s">
        <v>158</v>
      </c>
      <c r="T18" s="188" t="s">
        <v>158</v>
      </c>
      <c r="U18" s="211">
        <v>2</v>
      </c>
    </row>
    <row r="19" spans="3:21" x14ac:dyDescent="0.25">
      <c r="C19" s="190" t="s">
        <v>163</v>
      </c>
      <c r="D19" s="190" t="s">
        <v>172</v>
      </c>
      <c r="E19" s="188">
        <v>1</v>
      </c>
      <c r="F19" s="188" t="s">
        <v>158</v>
      </c>
      <c r="G19" s="188">
        <v>1</v>
      </c>
      <c r="H19" s="188">
        <v>1</v>
      </c>
      <c r="I19" s="188">
        <v>1</v>
      </c>
      <c r="J19" s="188">
        <v>1</v>
      </c>
      <c r="K19" s="188">
        <v>1</v>
      </c>
      <c r="L19" s="188">
        <v>1</v>
      </c>
      <c r="M19" s="188" t="s">
        <v>158</v>
      </c>
      <c r="N19" s="188" t="s">
        <v>158</v>
      </c>
      <c r="O19" s="188">
        <v>1</v>
      </c>
      <c r="P19" s="188">
        <v>1</v>
      </c>
      <c r="Q19" s="188" t="s">
        <v>158</v>
      </c>
      <c r="R19" s="188" t="s">
        <v>158</v>
      </c>
      <c r="S19" s="188">
        <v>1</v>
      </c>
      <c r="T19" s="188" t="s">
        <v>158</v>
      </c>
      <c r="U19" s="49" t="s">
        <v>158</v>
      </c>
    </row>
    <row r="20" spans="3:21" x14ac:dyDescent="0.25">
      <c r="C20" s="190" t="s">
        <v>163</v>
      </c>
      <c r="D20" s="190" t="s">
        <v>173</v>
      </c>
      <c r="E20" s="188">
        <v>1</v>
      </c>
      <c r="F20" s="188">
        <v>4</v>
      </c>
      <c r="G20" s="188">
        <v>1</v>
      </c>
      <c r="H20" s="188" t="s">
        <v>158</v>
      </c>
      <c r="I20" s="188">
        <v>2</v>
      </c>
      <c r="J20" s="188">
        <v>2</v>
      </c>
      <c r="K20" s="188" t="s">
        <v>158</v>
      </c>
      <c r="L20" s="188" t="s">
        <v>158</v>
      </c>
      <c r="M20" s="188" t="s">
        <v>158</v>
      </c>
      <c r="N20" s="188" t="s">
        <v>158</v>
      </c>
      <c r="O20" s="188">
        <v>1</v>
      </c>
      <c r="P20" s="188" t="s">
        <v>158</v>
      </c>
      <c r="Q20" s="188">
        <v>1</v>
      </c>
      <c r="R20" s="188">
        <v>1</v>
      </c>
      <c r="S20" s="188">
        <v>2</v>
      </c>
      <c r="T20" s="188" t="s">
        <v>158</v>
      </c>
      <c r="U20" s="49" t="s">
        <v>158</v>
      </c>
    </row>
    <row r="21" spans="3:21" x14ac:dyDescent="0.25">
      <c r="C21" s="190" t="s">
        <v>163</v>
      </c>
      <c r="D21" s="190" t="s">
        <v>174</v>
      </c>
      <c r="E21" s="188" t="s">
        <v>158</v>
      </c>
      <c r="F21" s="188">
        <v>2</v>
      </c>
      <c r="G21" s="188" t="s">
        <v>158</v>
      </c>
      <c r="H21" s="188">
        <v>2</v>
      </c>
      <c r="I21" s="188" t="s">
        <v>158</v>
      </c>
      <c r="J21" s="188">
        <v>1</v>
      </c>
      <c r="K21" s="188" t="s">
        <v>158</v>
      </c>
      <c r="L21" s="188" t="s">
        <v>158</v>
      </c>
      <c r="M21" s="188" t="s">
        <v>158</v>
      </c>
      <c r="N21" s="188">
        <v>1</v>
      </c>
      <c r="O21" s="188" t="s">
        <v>158</v>
      </c>
      <c r="P21" s="188" t="s">
        <v>158</v>
      </c>
      <c r="Q21" s="188">
        <v>2</v>
      </c>
      <c r="R21" s="188" t="s">
        <v>158</v>
      </c>
      <c r="S21" s="188" t="s">
        <v>158</v>
      </c>
      <c r="T21" s="188" t="s">
        <v>158</v>
      </c>
      <c r="U21" s="49" t="s">
        <v>158</v>
      </c>
    </row>
    <row r="22" spans="3:21" x14ac:dyDescent="0.25">
      <c r="C22" s="190" t="s">
        <v>163</v>
      </c>
      <c r="D22" s="190" t="s">
        <v>175</v>
      </c>
      <c r="E22" s="188">
        <v>1</v>
      </c>
      <c r="F22" s="188">
        <v>2</v>
      </c>
      <c r="G22" s="188">
        <v>1</v>
      </c>
      <c r="H22" s="188" t="s">
        <v>158</v>
      </c>
      <c r="I22" s="188" t="s">
        <v>158</v>
      </c>
      <c r="J22" s="188">
        <v>1</v>
      </c>
      <c r="K22" s="188" t="s">
        <v>158</v>
      </c>
      <c r="L22" s="188">
        <v>1</v>
      </c>
      <c r="M22" s="188" t="s">
        <v>158</v>
      </c>
      <c r="N22" s="188" t="s">
        <v>158</v>
      </c>
      <c r="O22" s="188" t="s">
        <v>158</v>
      </c>
      <c r="P22" s="188" t="s">
        <v>158</v>
      </c>
      <c r="Q22" s="188">
        <v>1</v>
      </c>
      <c r="R22" s="188" t="s">
        <v>158</v>
      </c>
      <c r="S22" s="188">
        <v>1</v>
      </c>
      <c r="T22" s="188" t="s">
        <v>158</v>
      </c>
      <c r="U22" s="49" t="s">
        <v>158</v>
      </c>
    </row>
    <row r="23" spans="3:21" x14ac:dyDescent="0.25">
      <c r="C23" s="190" t="s">
        <v>163</v>
      </c>
      <c r="D23" s="190" t="s">
        <v>176</v>
      </c>
      <c r="E23" s="188" t="s">
        <v>158</v>
      </c>
      <c r="F23" s="188">
        <v>1</v>
      </c>
      <c r="G23" s="188" t="s">
        <v>158</v>
      </c>
      <c r="H23" s="188">
        <v>1</v>
      </c>
      <c r="I23" s="188">
        <v>1</v>
      </c>
      <c r="J23" s="188">
        <v>1</v>
      </c>
      <c r="K23" s="188">
        <v>1</v>
      </c>
      <c r="L23" s="188">
        <v>1</v>
      </c>
      <c r="M23" s="187" t="s">
        <v>158</v>
      </c>
      <c r="N23" s="188">
        <v>1</v>
      </c>
      <c r="O23" s="188" t="s">
        <v>158</v>
      </c>
      <c r="P23" s="188" t="s">
        <v>158</v>
      </c>
      <c r="Q23" s="188" t="s">
        <v>158</v>
      </c>
      <c r="R23" s="188" t="s">
        <v>158</v>
      </c>
      <c r="S23" s="188" t="s">
        <v>158</v>
      </c>
      <c r="T23" s="188">
        <v>1</v>
      </c>
      <c r="U23" s="211">
        <v>1</v>
      </c>
    </row>
    <row r="24" spans="3:21" x14ac:dyDescent="0.25">
      <c r="C24" s="190" t="s">
        <v>163</v>
      </c>
      <c r="D24" s="190" t="s">
        <v>177</v>
      </c>
      <c r="E24" s="188">
        <v>1</v>
      </c>
      <c r="F24" s="188" t="s">
        <v>158</v>
      </c>
      <c r="G24" s="188" t="s">
        <v>158</v>
      </c>
      <c r="H24" s="188" t="s">
        <v>158</v>
      </c>
      <c r="I24" s="188">
        <v>1</v>
      </c>
      <c r="J24" s="188">
        <v>2</v>
      </c>
      <c r="K24" s="188">
        <v>1</v>
      </c>
      <c r="L24" s="188" t="s">
        <v>158</v>
      </c>
      <c r="M24" s="188">
        <v>1</v>
      </c>
      <c r="N24" s="188">
        <v>1</v>
      </c>
      <c r="O24" s="188">
        <v>1</v>
      </c>
      <c r="P24" s="187" t="s">
        <v>158</v>
      </c>
      <c r="Q24" s="188">
        <v>3</v>
      </c>
      <c r="R24" s="187" t="s">
        <v>158</v>
      </c>
      <c r="S24" s="188" t="s">
        <v>158</v>
      </c>
      <c r="T24" s="188" t="s">
        <v>158</v>
      </c>
      <c r="U24" s="211">
        <v>1</v>
      </c>
    </row>
    <row r="25" spans="3:21" x14ac:dyDescent="0.25">
      <c r="C25" s="190" t="s">
        <v>163</v>
      </c>
      <c r="D25" s="190" t="s">
        <v>178</v>
      </c>
      <c r="E25" s="188" t="s">
        <v>158</v>
      </c>
      <c r="F25" s="188">
        <v>1</v>
      </c>
      <c r="G25" s="188">
        <v>1</v>
      </c>
      <c r="H25" s="188">
        <v>1</v>
      </c>
      <c r="I25" s="188" t="s">
        <v>158</v>
      </c>
      <c r="J25" s="188">
        <v>2</v>
      </c>
      <c r="K25" s="188" t="s">
        <v>158</v>
      </c>
      <c r="L25" s="188" t="s">
        <v>158</v>
      </c>
      <c r="M25" s="188">
        <v>1</v>
      </c>
      <c r="N25" s="188" t="s">
        <v>158</v>
      </c>
      <c r="O25" s="188" t="s">
        <v>158</v>
      </c>
      <c r="P25" s="187" t="s">
        <v>158</v>
      </c>
      <c r="Q25" s="188" t="s">
        <v>158</v>
      </c>
      <c r="R25" s="188" t="s">
        <v>158</v>
      </c>
      <c r="S25" s="188" t="s">
        <v>158</v>
      </c>
      <c r="T25" s="188" t="s">
        <v>158</v>
      </c>
      <c r="U25" s="49" t="s">
        <v>158</v>
      </c>
    </row>
    <row r="26" spans="3:21" x14ac:dyDescent="0.25">
      <c r="C26" s="190" t="s">
        <v>163</v>
      </c>
      <c r="D26" s="190" t="s">
        <v>179</v>
      </c>
      <c r="E26" s="188" t="s">
        <v>158</v>
      </c>
      <c r="F26" s="188">
        <v>1</v>
      </c>
      <c r="G26" s="188" t="s">
        <v>158</v>
      </c>
      <c r="H26" s="188" t="s">
        <v>158</v>
      </c>
      <c r="I26" s="188" t="s">
        <v>158</v>
      </c>
      <c r="J26" s="188" t="s">
        <v>158</v>
      </c>
      <c r="K26" s="188">
        <v>1</v>
      </c>
      <c r="L26" s="188">
        <v>1</v>
      </c>
      <c r="M26" s="188" t="s">
        <v>158</v>
      </c>
      <c r="N26" s="188" t="s">
        <v>158</v>
      </c>
      <c r="O26" s="188" t="s">
        <v>158</v>
      </c>
      <c r="P26" s="188" t="s">
        <v>158</v>
      </c>
      <c r="Q26" s="188" t="s">
        <v>158</v>
      </c>
      <c r="R26" s="188" t="s">
        <v>158</v>
      </c>
      <c r="S26" s="188" t="s">
        <v>158</v>
      </c>
      <c r="T26" s="187" t="s">
        <v>158</v>
      </c>
      <c r="U26" s="211">
        <v>1</v>
      </c>
    </row>
    <row r="27" spans="3:21" x14ac:dyDescent="0.25">
      <c r="C27" s="190" t="s">
        <v>163</v>
      </c>
      <c r="D27" s="190" t="s">
        <v>180</v>
      </c>
      <c r="E27" s="188" t="s">
        <v>158</v>
      </c>
      <c r="F27" s="188" t="s">
        <v>158</v>
      </c>
      <c r="G27" s="188">
        <v>1</v>
      </c>
      <c r="H27" s="188" t="s">
        <v>158</v>
      </c>
      <c r="I27" s="188">
        <v>1</v>
      </c>
      <c r="J27" s="188" t="s">
        <v>158</v>
      </c>
      <c r="K27" s="188" t="s">
        <v>158</v>
      </c>
      <c r="L27" s="188" t="s">
        <v>158</v>
      </c>
      <c r="M27" s="188">
        <v>2</v>
      </c>
      <c r="N27" s="188" t="s">
        <v>158</v>
      </c>
      <c r="O27" s="188" t="s">
        <v>158</v>
      </c>
      <c r="P27" s="188">
        <v>1</v>
      </c>
      <c r="Q27" s="188">
        <v>1</v>
      </c>
      <c r="R27" s="187">
        <v>1</v>
      </c>
      <c r="S27" s="188" t="s">
        <v>158</v>
      </c>
      <c r="T27" s="188" t="s">
        <v>158</v>
      </c>
      <c r="U27" s="49" t="s">
        <v>158</v>
      </c>
    </row>
    <row r="28" spans="3:21" x14ac:dyDescent="0.25">
      <c r="C28" s="190" t="s">
        <v>163</v>
      </c>
      <c r="D28" s="190" t="s">
        <v>181</v>
      </c>
      <c r="E28" s="188" t="s">
        <v>158</v>
      </c>
      <c r="F28" s="188" t="s">
        <v>158</v>
      </c>
      <c r="G28" s="188">
        <v>1</v>
      </c>
      <c r="H28" s="188" t="s">
        <v>158</v>
      </c>
      <c r="I28" s="188" t="s">
        <v>158</v>
      </c>
      <c r="J28" s="188">
        <v>2</v>
      </c>
      <c r="K28" s="188" t="s">
        <v>158</v>
      </c>
      <c r="L28" s="188" t="s">
        <v>158</v>
      </c>
      <c r="M28" s="188" t="s">
        <v>158</v>
      </c>
      <c r="N28" s="187">
        <v>1</v>
      </c>
      <c r="O28" s="188">
        <v>1</v>
      </c>
      <c r="P28" s="188">
        <v>1</v>
      </c>
      <c r="Q28" s="188">
        <v>1</v>
      </c>
      <c r="R28" s="188">
        <v>1</v>
      </c>
      <c r="S28" s="188" t="s">
        <v>158</v>
      </c>
      <c r="T28" s="188">
        <v>1</v>
      </c>
      <c r="U28" s="49" t="s">
        <v>158</v>
      </c>
    </row>
    <row r="29" spans="3:21" x14ac:dyDescent="0.25">
      <c r="C29" s="190" t="s">
        <v>163</v>
      </c>
      <c r="D29" s="190" t="s">
        <v>182</v>
      </c>
      <c r="E29" s="188" t="s">
        <v>158</v>
      </c>
      <c r="F29" s="188" t="s">
        <v>158</v>
      </c>
      <c r="G29" s="188">
        <v>1</v>
      </c>
      <c r="H29" s="188" t="s">
        <v>158</v>
      </c>
      <c r="I29" s="188" t="s">
        <v>158</v>
      </c>
      <c r="J29" s="188" t="s">
        <v>158</v>
      </c>
      <c r="K29" s="188" t="s">
        <v>158</v>
      </c>
      <c r="L29" s="188">
        <v>1</v>
      </c>
      <c r="M29" s="188" t="s">
        <v>158</v>
      </c>
      <c r="N29" s="188" t="s">
        <v>158</v>
      </c>
      <c r="O29" s="188" t="s">
        <v>158</v>
      </c>
      <c r="P29" s="188" t="s">
        <v>158</v>
      </c>
      <c r="Q29" s="188" t="s">
        <v>158</v>
      </c>
      <c r="R29" s="188" t="s">
        <v>158</v>
      </c>
      <c r="S29" s="188" t="s">
        <v>158</v>
      </c>
      <c r="T29" s="187" t="s">
        <v>158</v>
      </c>
      <c r="U29" s="211">
        <v>1</v>
      </c>
    </row>
    <row r="30" spans="3:21" x14ac:dyDescent="0.25">
      <c r="C30" s="190" t="s">
        <v>163</v>
      </c>
      <c r="D30" s="190" t="s">
        <v>183</v>
      </c>
      <c r="E30" s="188" t="s">
        <v>158</v>
      </c>
      <c r="F30" s="188" t="s">
        <v>158</v>
      </c>
      <c r="G30" s="188">
        <v>1</v>
      </c>
      <c r="H30" s="188">
        <v>2</v>
      </c>
      <c r="I30" s="188" t="s">
        <v>158</v>
      </c>
      <c r="J30" s="188" t="s">
        <v>158</v>
      </c>
      <c r="K30" s="188" t="s">
        <v>158</v>
      </c>
      <c r="L30" s="188" t="s">
        <v>158</v>
      </c>
      <c r="M30" s="188" t="s">
        <v>158</v>
      </c>
      <c r="N30" s="188" t="s">
        <v>158</v>
      </c>
      <c r="O30" s="188">
        <v>1</v>
      </c>
      <c r="P30" s="188">
        <v>2</v>
      </c>
      <c r="Q30" s="188" t="s">
        <v>158</v>
      </c>
      <c r="R30" s="188" t="s">
        <v>158</v>
      </c>
      <c r="S30" s="187" t="s">
        <v>158</v>
      </c>
      <c r="T30" s="188" t="s">
        <v>158</v>
      </c>
      <c r="U30" s="49" t="s">
        <v>158</v>
      </c>
    </row>
    <row r="31" spans="3:21" x14ac:dyDescent="0.25">
      <c r="C31" s="190" t="s">
        <v>163</v>
      </c>
      <c r="D31" s="190" t="s">
        <v>184</v>
      </c>
      <c r="E31" s="188" t="s">
        <v>158</v>
      </c>
      <c r="F31" s="188">
        <v>3</v>
      </c>
      <c r="G31" s="188" t="s">
        <v>158</v>
      </c>
      <c r="H31" s="188" t="s">
        <v>158</v>
      </c>
      <c r="I31" s="188">
        <v>1</v>
      </c>
      <c r="J31" s="188" t="s">
        <v>158</v>
      </c>
      <c r="K31" s="187" t="s">
        <v>158</v>
      </c>
      <c r="L31" s="188" t="s">
        <v>158</v>
      </c>
      <c r="M31" s="188" t="s">
        <v>158</v>
      </c>
      <c r="N31" s="187" t="s">
        <v>158</v>
      </c>
      <c r="O31" s="188">
        <v>1</v>
      </c>
      <c r="P31" s="188" t="s">
        <v>158</v>
      </c>
      <c r="Q31" s="188" t="s">
        <v>158</v>
      </c>
      <c r="R31" s="187" t="s">
        <v>158</v>
      </c>
      <c r="S31" s="187" t="s">
        <v>158</v>
      </c>
      <c r="T31" s="188" t="s">
        <v>158</v>
      </c>
      <c r="U31" s="49" t="s">
        <v>158</v>
      </c>
    </row>
    <row r="32" spans="3:21" x14ac:dyDescent="0.25">
      <c r="C32" s="190" t="s">
        <v>163</v>
      </c>
      <c r="D32" s="190" t="s">
        <v>185</v>
      </c>
      <c r="E32" s="188" t="s">
        <v>158</v>
      </c>
      <c r="F32" s="188" t="s">
        <v>158</v>
      </c>
      <c r="G32" s="188" t="s">
        <v>158</v>
      </c>
      <c r="H32" s="188" t="s">
        <v>158</v>
      </c>
      <c r="I32" s="188" t="s">
        <v>158</v>
      </c>
      <c r="J32" s="187" t="s">
        <v>158</v>
      </c>
      <c r="K32" s="188" t="s">
        <v>158</v>
      </c>
      <c r="L32" s="188" t="s">
        <v>158</v>
      </c>
      <c r="M32" s="187" t="s">
        <v>158</v>
      </c>
      <c r="N32" s="188">
        <v>1</v>
      </c>
      <c r="O32" s="188" t="s">
        <v>158</v>
      </c>
      <c r="P32" s="187" t="s">
        <v>158</v>
      </c>
      <c r="Q32" s="187">
        <v>2</v>
      </c>
      <c r="R32" s="188" t="s">
        <v>158</v>
      </c>
      <c r="S32" s="187" t="s">
        <v>158</v>
      </c>
      <c r="T32" s="188">
        <v>1</v>
      </c>
      <c r="U32" s="49" t="s">
        <v>158</v>
      </c>
    </row>
    <row r="33" spans="3:21" x14ac:dyDescent="0.25">
      <c r="C33" s="190" t="s">
        <v>163</v>
      </c>
      <c r="D33" s="190" t="s">
        <v>186</v>
      </c>
      <c r="E33" s="188" t="s">
        <v>158</v>
      </c>
      <c r="F33" s="188">
        <v>1</v>
      </c>
      <c r="G33" s="188">
        <v>1</v>
      </c>
      <c r="H33" s="188" t="s">
        <v>158</v>
      </c>
      <c r="I33" s="188">
        <v>1</v>
      </c>
      <c r="J33" s="188" t="s">
        <v>158</v>
      </c>
      <c r="K33" s="188">
        <v>1</v>
      </c>
      <c r="L33" s="188">
        <v>2</v>
      </c>
      <c r="M33" s="188">
        <v>1</v>
      </c>
      <c r="N33" s="188" t="s">
        <v>158</v>
      </c>
      <c r="O33" s="188" t="s">
        <v>158</v>
      </c>
      <c r="P33" s="188">
        <v>1</v>
      </c>
      <c r="Q33" s="188">
        <v>1</v>
      </c>
      <c r="R33" s="188" t="s">
        <v>158</v>
      </c>
      <c r="S33" s="188">
        <v>1</v>
      </c>
      <c r="T33" s="188" t="s">
        <v>158</v>
      </c>
      <c r="U33" s="49" t="s">
        <v>158</v>
      </c>
    </row>
    <row r="34" spans="3:21" x14ac:dyDescent="0.25">
      <c r="C34" s="190" t="s">
        <v>163</v>
      </c>
      <c r="D34" s="190" t="s">
        <v>187</v>
      </c>
      <c r="E34" s="188">
        <v>3</v>
      </c>
      <c r="F34" s="188" t="s">
        <v>158</v>
      </c>
      <c r="G34" s="188">
        <v>2</v>
      </c>
      <c r="H34" s="188">
        <v>1</v>
      </c>
      <c r="I34" s="188">
        <v>5</v>
      </c>
      <c r="J34" s="188">
        <v>8</v>
      </c>
      <c r="K34" s="188">
        <v>3</v>
      </c>
      <c r="L34" s="188">
        <v>7</v>
      </c>
      <c r="M34" s="188">
        <v>5</v>
      </c>
      <c r="N34" s="188">
        <v>14</v>
      </c>
      <c r="O34" s="188">
        <v>13</v>
      </c>
      <c r="P34" s="188">
        <v>4</v>
      </c>
      <c r="Q34" s="188">
        <v>5</v>
      </c>
      <c r="R34" s="188">
        <v>10</v>
      </c>
      <c r="S34" s="188">
        <v>7</v>
      </c>
      <c r="T34" s="188">
        <v>9</v>
      </c>
      <c r="U34" s="209">
        <v>2</v>
      </c>
    </row>
    <row r="35" spans="3:21" x14ac:dyDescent="0.25">
      <c r="C35" s="190" t="s">
        <v>163</v>
      </c>
      <c r="D35" s="190" t="s">
        <v>188</v>
      </c>
      <c r="E35" s="188" t="s">
        <v>158</v>
      </c>
      <c r="F35" s="188">
        <v>1</v>
      </c>
      <c r="G35" s="188" t="s">
        <v>158</v>
      </c>
      <c r="H35" s="187">
        <v>1</v>
      </c>
      <c r="I35" s="187" t="s">
        <v>158</v>
      </c>
      <c r="J35" s="188">
        <v>1</v>
      </c>
      <c r="K35" s="187" t="s">
        <v>158</v>
      </c>
      <c r="L35" s="187" t="s">
        <v>158</v>
      </c>
      <c r="M35" s="187">
        <v>1</v>
      </c>
      <c r="N35" s="187" t="s">
        <v>158</v>
      </c>
      <c r="O35" s="187" t="s">
        <v>158</v>
      </c>
      <c r="P35" s="187" t="s">
        <v>158</v>
      </c>
      <c r="Q35" s="188" t="s">
        <v>158</v>
      </c>
      <c r="R35" s="187" t="s">
        <v>158</v>
      </c>
      <c r="S35" s="188" t="s">
        <v>158</v>
      </c>
      <c r="T35" s="187" t="s">
        <v>158</v>
      </c>
      <c r="U35" s="210" t="s">
        <v>158</v>
      </c>
    </row>
    <row r="36" spans="3:21" x14ac:dyDescent="0.25">
      <c r="C36" s="186" t="s">
        <v>189</v>
      </c>
      <c r="D36" s="186" t="s">
        <v>190</v>
      </c>
      <c r="E36" s="188">
        <v>9</v>
      </c>
      <c r="F36" s="188">
        <v>8</v>
      </c>
      <c r="G36" s="188">
        <v>12</v>
      </c>
      <c r="H36" s="188">
        <v>7</v>
      </c>
      <c r="I36" s="188">
        <v>7</v>
      </c>
      <c r="J36" s="188">
        <v>9</v>
      </c>
      <c r="K36" s="188">
        <v>6</v>
      </c>
      <c r="L36" s="188">
        <v>6</v>
      </c>
      <c r="M36" s="188">
        <v>8</v>
      </c>
      <c r="N36" s="188">
        <v>3</v>
      </c>
      <c r="O36" s="188">
        <v>10</v>
      </c>
      <c r="P36" s="188">
        <v>7</v>
      </c>
      <c r="Q36" s="188">
        <v>5</v>
      </c>
      <c r="R36" s="188">
        <v>4</v>
      </c>
      <c r="S36" s="188">
        <v>6</v>
      </c>
      <c r="T36" s="188">
        <v>5</v>
      </c>
      <c r="U36" s="209">
        <v>3</v>
      </c>
    </row>
    <row r="37" spans="3:21" x14ac:dyDescent="0.25">
      <c r="C37" s="186" t="s">
        <v>191</v>
      </c>
      <c r="D37" s="186" t="s">
        <v>192</v>
      </c>
      <c r="E37" s="188">
        <v>11</v>
      </c>
      <c r="F37" s="188">
        <v>8</v>
      </c>
      <c r="G37" s="188">
        <v>16</v>
      </c>
      <c r="H37" s="188">
        <v>4</v>
      </c>
      <c r="I37" s="188">
        <v>10</v>
      </c>
      <c r="J37" s="188">
        <v>10</v>
      </c>
      <c r="K37" s="188">
        <v>5</v>
      </c>
      <c r="L37" s="188">
        <v>8</v>
      </c>
      <c r="M37" s="188">
        <v>10</v>
      </c>
      <c r="N37" s="188">
        <v>9</v>
      </c>
      <c r="O37" s="188">
        <v>17</v>
      </c>
      <c r="P37" s="188">
        <v>7</v>
      </c>
      <c r="Q37" s="188">
        <v>6</v>
      </c>
      <c r="R37" s="188">
        <v>6</v>
      </c>
      <c r="S37" s="188">
        <v>12</v>
      </c>
      <c r="T37" s="188">
        <v>4</v>
      </c>
      <c r="U37" s="209">
        <v>6</v>
      </c>
    </row>
    <row r="38" spans="3:21" x14ac:dyDescent="0.25">
      <c r="C38" s="186" t="s">
        <v>193</v>
      </c>
      <c r="D38" s="186" t="s">
        <v>194</v>
      </c>
      <c r="E38" s="188">
        <v>14</v>
      </c>
      <c r="F38" s="188">
        <v>5</v>
      </c>
      <c r="G38" s="188">
        <v>6</v>
      </c>
      <c r="H38" s="188">
        <v>3</v>
      </c>
      <c r="I38" s="188">
        <v>5</v>
      </c>
      <c r="J38" s="188">
        <v>3</v>
      </c>
      <c r="K38" s="188">
        <v>9</v>
      </c>
      <c r="L38" s="188">
        <v>8</v>
      </c>
      <c r="M38" s="188">
        <v>3</v>
      </c>
      <c r="N38" s="188">
        <v>6</v>
      </c>
      <c r="O38" s="188">
        <v>10</v>
      </c>
      <c r="P38" s="188">
        <v>5</v>
      </c>
      <c r="Q38" s="188">
        <v>7</v>
      </c>
      <c r="R38" s="188">
        <v>8</v>
      </c>
      <c r="S38" s="188">
        <v>8</v>
      </c>
      <c r="T38" s="188">
        <v>6</v>
      </c>
      <c r="U38" s="209">
        <v>5</v>
      </c>
    </row>
    <row r="39" spans="3:21" x14ac:dyDescent="0.25">
      <c r="C39" s="186" t="s">
        <v>195</v>
      </c>
      <c r="D39" s="186" t="s">
        <v>196</v>
      </c>
      <c r="E39" s="188">
        <v>5</v>
      </c>
      <c r="F39" s="188">
        <v>9</v>
      </c>
      <c r="G39" s="188">
        <v>4</v>
      </c>
      <c r="H39" s="188">
        <v>5</v>
      </c>
      <c r="I39" s="188">
        <v>1</v>
      </c>
      <c r="J39" s="188">
        <v>8</v>
      </c>
      <c r="K39" s="188">
        <v>8</v>
      </c>
      <c r="L39" s="188">
        <v>8</v>
      </c>
      <c r="M39" s="188">
        <v>6</v>
      </c>
      <c r="N39" s="188">
        <v>4</v>
      </c>
      <c r="O39" s="188">
        <v>3</v>
      </c>
      <c r="P39" s="188">
        <v>4</v>
      </c>
      <c r="Q39" s="188">
        <v>2</v>
      </c>
      <c r="R39" s="188">
        <v>1</v>
      </c>
      <c r="S39" s="188">
        <v>5</v>
      </c>
      <c r="T39" s="188">
        <v>4</v>
      </c>
      <c r="U39" s="209">
        <v>1</v>
      </c>
    </row>
    <row r="40" spans="3:21" x14ac:dyDescent="0.25">
      <c r="C40" s="186" t="s">
        <v>197</v>
      </c>
      <c r="D40" s="186" t="s">
        <v>198</v>
      </c>
      <c r="E40" s="188">
        <v>3</v>
      </c>
      <c r="F40" s="188">
        <v>10</v>
      </c>
      <c r="G40" s="188">
        <v>3</v>
      </c>
      <c r="H40" s="188">
        <v>3</v>
      </c>
      <c r="I40" s="188">
        <v>2</v>
      </c>
      <c r="J40" s="188">
        <v>2</v>
      </c>
      <c r="K40" s="188">
        <v>6</v>
      </c>
      <c r="L40" s="188">
        <v>4</v>
      </c>
      <c r="M40" s="188">
        <v>2</v>
      </c>
      <c r="N40" s="188">
        <v>9</v>
      </c>
      <c r="O40" s="188">
        <v>4</v>
      </c>
      <c r="P40" s="188">
        <v>2</v>
      </c>
      <c r="Q40" s="188">
        <v>5</v>
      </c>
      <c r="R40" s="188">
        <v>5</v>
      </c>
      <c r="S40" s="188">
        <v>2</v>
      </c>
      <c r="T40" s="188">
        <v>5</v>
      </c>
      <c r="U40" s="209">
        <v>2</v>
      </c>
    </row>
    <row r="41" spans="3:21" x14ac:dyDescent="0.25">
      <c r="C41" s="186" t="s">
        <v>199</v>
      </c>
      <c r="D41" s="186" t="s">
        <v>200</v>
      </c>
      <c r="E41" s="188">
        <v>9</v>
      </c>
      <c r="F41" s="188">
        <v>3</v>
      </c>
      <c r="G41" s="188">
        <v>3</v>
      </c>
      <c r="H41" s="188">
        <v>3</v>
      </c>
      <c r="I41" s="188">
        <v>4</v>
      </c>
      <c r="J41" s="188">
        <v>1</v>
      </c>
      <c r="K41" s="188">
        <v>1</v>
      </c>
      <c r="L41" s="188">
        <v>5</v>
      </c>
      <c r="M41" s="188">
        <v>3</v>
      </c>
      <c r="N41" s="188">
        <v>1</v>
      </c>
      <c r="O41" s="188">
        <v>4</v>
      </c>
      <c r="P41" s="188">
        <v>2</v>
      </c>
      <c r="Q41" s="188">
        <v>3</v>
      </c>
      <c r="R41" s="188">
        <v>1</v>
      </c>
      <c r="S41" s="188">
        <v>3</v>
      </c>
      <c r="T41" s="188">
        <v>3</v>
      </c>
      <c r="U41" s="209">
        <v>3</v>
      </c>
    </row>
    <row r="42" spans="3:21" x14ac:dyDescent="0.25">
      <c r="C42" s="186" t="s">
        <v>201</v>
      </c>
      <c r="D42" s="186" t="s">
        <v>202</v>
      </c>
      <c r="E42" s="188">
        <v>3</v>
      </c>
      <c r="F42" s="188" t="s">
        <v>158</v>
      </c>
      <c r="G42" s="188">
        <v>2</v>
      </c>
      <c r="H42" s="188">
        <v>1</v>
      </c>
      <c r="I42" s="188" t="s">
        <v>158</v>
      </c>
      <c r="J42" s="188">
        <v>3</v>
      </c>
      <c r="K42" s="188">
        <v>1</v>
      </c>
      <c r="L42" s="188">
        <v>2</v>
      </c>
      <c r="M42" s="188">
        <v>3</v>
      </c>
      <c r="N42" s="188">
        <v>3</v>
      </c>
      <c r="O42" s="188">
        <v>5</v>
      </c>
      <c r="P42" s="188">
        <v>1</v>
      </c>
      <c r="Q42" s="188">
        <v>3</v>
      </c>
      <c r="R42" s="188">
        <v>4</v>
      </c>
      <c r="S42" s="188">
        <v>3</v>
      </c>
      <c r="T42" s="188">
        <v>1</v>
      </c>
      <c r="U42" s="209">
        <v>2</v>
      </c>
    </row>
    <row r="43" spans="3:21" x14ac:dyDescent="0.25">
      <c r="D43" s="186" t="s">
        <v>203</v>
      </c>
      <c r="E43" s="188">
        <v>17</v>
      </c>
      <c r="F43" s="188">
        <v>11</v>
      </c>
      <c r="G43" s="188">
        <v>12</v>
      </c>
      <c r="H43" s="188">
        <v>14</v>
      </c>
      <c r="I43" s="188">
        <v>11</v>
      </c>
      <c r="J43" s="188">
        <v>15</v>
      </c>
      <c r="K43" s="188">
        <v>19</v>
      </c>
      <c r="L43" s="188">
        <v>13</v>
      </c>
      <c r="M43" s="188">
        <v>13</v>
      </c>
      <c r="N43" s="188">
        <v>11</v>
      </c>
      <c r="O43" s="188">
        <v>12</v>
      </c>
      <c r="P43" s="188">
        <v>14</v>
      </c>
      <c r="Q43" s="188">
        <v>6</v>
      </c>
      <c r="R43" s="188">
        <v>10</v>
      </c>
      <c r="S43" s="188">
        <v>9</v>
      </c>
      <c r="T43" s="188">
        <v>16</v>
      </c>
      <c r="U43" s="209">
        <v>7</v>
      </c>
    </row>
    <row r="44" spans="3:21" x14ac:dyDescent="0.25">
      <c r="C44" s="186" t="s">
        <v>201</v>
      </c>
      <c r="D44" s="186" t="s">
        <v>204</v>
      </c>
      <c r="E44" s="188">
        <v>7</v>
      </c>
      <c r="F44" s="188">
        <v>1</v>
      </c>
      <c r="G44" s="188">
        <v>2</v>
      </c>
      <c r="H44" s="188">
        <v>2</v>
      </c>
      <c r="I44" s="188">
        <v>4</v>
      </c>
      <c r="J44" s="188">
        <v>2</v>
      </c>
      <c r="K44" s="188">
        <v>3</v>
      </c>
      <c r="L44" s="188">
        <v>5</v>
      </c>
      <c r="M44" s="188">
        <v>5</v>
      </c>
      <c r="N44" s="188" t="s">
        <v>158</v>
      </c>
      <c r="O44" s="188">
        <v>2</v>
      </c>
      <c r="P44" s="188">
        <v>3</v>
      </c>
      <c r="Q44" s="188">
        <v>1</v>
      </c>
      <c r="R44" s="188">
        <v>2</v>
      </c>
      <c r="S44" s="188" t="s">
        <v>158</v>
      </c>
      <c r="T44" s="188">
        <v>1</v>
      </c>
      <c r="U44" s="209">
        <v>2</v>
      </c>
    </row>
    <row r="45" spans="3:21" x14ac:dyDescent="0.25">
      <c r="C45" s="186" t="s">
        <v>201</v>
      </c>
      <c r="D45" s="186" t="s">
        <v>205</v>
      </c>
      <c r="E45" s="188">
        <v>2</v>
      </c>
      <c r="F45" s="188">
        <v>2</v>
      </c>
      <c r="G45" s="188">
        <v>1</v>
      </c>
      <c r="H45" s="188">
        <v>1</v>
      </c>
      <c r="I45" s="188">
        <v>1</v>
      </c>
      <c r="J45" s="188">
        <v>2</v>
      </c>
      <c r="K45" s="188">
        <v>3</v>
      </c>
      <c r="L45" s="188">
        <v>1</v>
      </c>
      <c r="M45" s="188">
        <v>1</v>
      </c>
      <c r="N45" s="188">
        <v>1</v>
      </c>
      <c r="O45" s="188">
        <v>3</v>
      </c>
      <c r="P45" s="188">
        <v>3</v>
      </c>
      <c r="Q45" s="188">
        <v>1</v>
      </c>
      <c r="R45" s="188">
        <v>2</v>
      </c>
      <c r="S45" s="188">
        <v>1</v>
      </c>
      <c r="T45" s="188">
        <v>3</v>
      </c>
      <c r="U45" s="210" t="s">
        <v>158</v>
      </c>
    </row>
    <row r="46" spans="3:21" x14ac:dyDescent="0.25">
      <c r="C46" s="186" t="s">
        <v>201</v>
      </c>
      <c r="D46" s="186" t="s">
        <v>206</v>
      </c>
      <c r="E46" s="188">
        <v>1</v>
      </c>
      <c r="F46" s="188">
        <v>4</v>
      </c>
      <c r="G46" s="188">
        <v>3</v>
      </c>
      <c r="H46" s="188" t="s">
        <v>158</v>
      </c>
      <c r="I46" s="188">
        <v>1</v>
      </c>
      <c r="J46" s="188">
        <v>2</v>
      </c>
      <c r="K46" s="188">
        <v>3</v>
      </c>
      <c r="L46" s="188">
        <v>2</v>
      </c>
      <c r="M46" s="188">
        <v>2</v>
      </c>
      <c r="N46" s="188" t="s">
        <v>158</v>
      </c>
      <c r="O46" s="188">
        <v>1</v>
      </c>
      <c r="P46" s="188">
        <v>2</v>
      </c>
      <c r="Q46" s="188">
        <v>1</v>
      </c>
      <c r="R46" s="188">
        <v>1</v>
      </c>
      <c r="S46" s="188">
        <v>5</v>
      </c>
      <c r="T46" s="188" t="s">
        <v>158</v>
      </c>
      <c r="U46" s="209">
        <v>2</v>
      </c>
    </row>
    <row r="47" spans="3:21" x14ac:dyDescent="0.25">
      <c r="C47" s="186" t="s">
        <v>201</v>
      </c>
      <c r="D47" s="186" t="s">
        <v>207</v>
      </c>
      <c r="E47" s="188">
        <v>3</v>
      </c>
      <c r="F47" s="188">
        <v>3</v>
      </c>
      <c r="G47" s="188">
        <v>2</v>
      </c>
      <c r="H47" s="188">
        <v>3</v>
      </c>
      <c r="I47" s="188">
        <v>2</v>
      </c>
      <c r="J47" s="188">
        <v>4</v>
      </c>
      <c r="K47" s="188">
        <v>3</v>
      </c>
      <c r="L47" s="188">
        <v>1</v>
      </c>
      <c r="M47" s="188">
        <v>2</v>
      </c>
      <c r="N47" s="188">
        <v>2</v>
      </c>
      <c r="O47" s="188">
        <v>2</v>
      </c>
      <c r="P47" s="188">
        <v>1</v>
      </c>
      <c r="Q47" s="188">
        <v>2</v>
      </c>
      <c r="R47" s="188" t="s">
        <v>158</v>
      </c>
      <c r="S47" s="188" t="s">
        <v>158</v>
      </c>
      <c r="T47" s="188">
        <v>1</v>
      </c>
      <c r="U47" s="210" t="s">
        <v>158</v>
      </c>
    </row>
    <row r="48" spans="3:21" x14ac:dyDescent="0.25">
      <c r="C48" s="186" t="s">
        <v>201</v>
      </c>
      <c r="D48" s="186" t="s">
        <v>208</v>
      </c>
      <c r="E48" s="188" t="s">
        <v>158</v>
      </c>
      <c r="F48" s="188" t="s">
        <v>158</v>
      </c>
      <c r="G48" s="188">
        <v>2</v>
      </c>
      <c r="H48" s="188">
        <v>4</v>
      </c>
      <c r="I48" s="188">
        <v>2</v>
      </c>
      <c r="J48" s="188">
        <v>3</v>
      </c>
      <c r="K48" s="188">
        <v>2</v>
      </c>
      <c r="L48" s="188">
        <v>2</v>
      </c>
      <c r="M48" s="188">
        <v>1</v>
      </c>
      <c r="N48" s="188">
        <v>2</v>
      </c>
      <c r="O48" s="188" t="s">
        <v>158</v>
      </c>
      <c r="P48" s="188">
        <v>1</v>
      </c>
      <c r="Q48" s="188">
        <v>1</v>
      </c>
      <c r="R48" s="188">
        <v>1</v>
      </c>
      <c r="S48" s="188">
        <v>1</v>
      </c>
      <c r="T48" s="188">
        <v>4</v>
      </c>
      <c r="U48" s="209">
        <v>2</v>
      </c>
    </row>
    <row r="49" spans="3:21" x14ac:dyDescent="0.25">
      <c r="C49" s="186" t="s">
        <v>201</v>
      </c>
      <c r="D49" s="186" t="s">
        <v>209</v>
      </c>
      <c r="E49" s="188">
        <v>3</v>
      </c>
      <c r="F49" s="188">
        <v>1</v>
      </c>
      <c r="G49" s="188">
        <v>1</v>
      </c>
      <c r="H49" s="188">
        <v>3</v>
      </c>
      <c r="I49" s="188">
        <v>1</v>
      </c>
      <c r="J49" s="188">
        <v>1</v>
      </c>
      <c r="K49" s="188">
        <v>2</v>
      </c>
      <c r="L49" s="188">
        <v>1</v>
      </c>
      <c r="M49" s="188">
        <v>1</v>
      </c>
      <c r="N49" s="188">
        <v>2</v>
      </c>
      <c r="O49" s="188">
        <v>2</v>
      </c>
      <c r="P49" s="188">
        <v>3</v>
      </c>
      <c r="Q49" s="188" t="s">
        <v>158</v>
      </c>
      <c r="R49" s="188">
        <v>3</v>
      </c>
      <c r="S49" s="188" t="s">
        <v>158</v>
      </c>
      <c r="T49" s="188">
        <v>5</v>
      </c>
      <c r="U49" s="209">
        <v>1</v>
      </c>
    </row>
    <row r="50" spans="3:21" x14ac:dyDescent="0.25">
      <c r="C50" s="186" t="s">
        <v>210</v>
      </c>
      <c r="D50" s="186" t="s">
        <v>211</v>
      </c>
      <c r="E50" s="188">
        <v>1</v>
      </c>
      <c r="F50" s="188" t="s">
        <v>158</v>
      </c>
      <c r="G50" s="188">
        <v>1</v>
      </c>
      <c r="H50" s="188">
        <v>1</v>
      </c>
      <c r="I50" s="188" t="s">
        <v>158</v>
      </c>
      <c r="J50" s="188">
        <v>1</v>
      </c>
      <c r="K50" s="188">
        <v>3</v>
      </c>
      <c r="L50" s="188">
        <v>1</v>
      </c>
      <c r="M50" s="188">
        <v>1</v>
      </c>
      <c r="N50" s="188">
        <v>4</v>
      </c>
      <c r="O50" s="188">
        <v>2</v>
      </c>
      <c r="P50" s="188">
        <v>1</v>
      </c>
      <c r="Q50" s="188" t="s">
        <v>158</v>
      </c>
      <c r="R50" s="188">
        <v>1</v>
      </c>
      <c r="S50" s="188">
        <v>2</v>
      </c>
      <c r="T50" s="188">
        <v>2</v>
      </c>
      <c r="U50" s="210" t="s">
        <v>158</v>
      </c>
    </row>
    <row r="51" spans="3:21" x14ac:dyDescent="0.25">
      <c r="D51" s="186" t="s">
        <v>212</v>
      </c>
      <c r="E51" s="188">
        <v>8</v>
      </c>
      <c r="F51" s="188">
        <v>13</v>
      </c>
      <c r="G51" s="188">
        <v>5</v>
      </c>
      <c r="H51" s="188">
        <v>6</v>
      </c>
      <c r="I51" s="188">
        <v>6</v>
      </c>
      <c r="J51" s="188">
        <v>6</v>
      </c>
      <c r="K51" s="188">
        <v>7</v>
      </c>
      <c r="L51" s="188">
        <v>7</v>
      </c>
      <c r="M51" s="188">
        <v>3</v>
      </c>
      <c r="N51" s="188">
        <v>11</v>
      </c>
      <c r="O51" s="188">
        <v>9</v>
      </c>
      <c r="P51" s="188">
        <v>7</v>
      </c>
      <c r="Q51" s="188">
        <v>6</v>
      </c>
      <c r="R51" s="188">
        <v>4</v>
      </c>
      <c r="S51" s="188">
        <v>3</v>
      </c>
      <c r="T51" s="188">
        <v>4</v>
      </c>
      <c r="U51" s="209">
        <v>3</v>
      </c>
    </row>
    <row r="52" spans="3:21" x14ac:dyDescent="0.25">
      <c r="C52" s="186" t="s">
        <v>210</v>
      </c>
      <c r="D52" s="186" t="s">
        <v>213</v>
      </c>
      <c r="E52" s="188" t="s">
        <v>158</v>
      </c>
      <c r="F52" s="188">
        <v>5</v>
      </c>
      <c r="G52" s="188">
        <v>2</v>
      </c>
      <c r="H52" s="188">
        <v>1</v>
      </c>
      <c r="I52" s="188">
        <v>1</v>
      </c>
      <c r="J52" s="188">
        <v>1</v>
      </c>
      <c r="K52" s="188">
        <v>1</v>
      </c>
      <c r="L52" s="188" t="s">
        <v>158</v>
      </c>
      <c r="M52" s="188">
        <v>1</v>
      </c>
      <c r="N52" s="188">
        <v>2</v>
      </c>
      <c r="O52" s="188" t="s">
        <v>158</v>
      </c>
      <c r="P52" s="188">
        <v>2</v>
      </c>
      <c r="Q52" s="188" t="s">
        <v>158</v>
      </c>
      <c r="R52" s="188">
        <v>1</v>
      </c>
      <c r="S52" s="188">
        <v>1</v>
      </c>
      <c r="T52" s="188">
        <v>1</v>
      </c>
      <c r="U52" s="210" t="s">
        <v>158</v>
      </c>
    </row>
    <row r="53" spans="3:21" x14ac:dyDescent="0.25">
      <c r="C53" s="186" t="s">
        <v>210</v>
      </c>
      <c r="D53" s="186" t="s">
        <v>214</v>
      </c>
      <c r="E53" s="188">
        <v>4</v>
      </c>
      <c r="F53" s="188">
        <v>5</v>
      </c>
      <c r="G53" s="188" t="s">
        <v>158</v>
      </c>
      <c r="H53" s="188" t="s">
        <v>158</v>
      </c>
      <c r="I53" s="188">
        <v>2</v>
      </c>
      <c r="J53" s="188" t="s">
        <v>158</v>
      </c>
      <c r="K53" s="188">
        <v>2</v>
      </c>
      <c r="L53" s="188" t="s">
        <v>158</v>
      </c>
      <c r="M53" s="188">
        <v>1</v>
      </c>
      <c r="N53" s="188">
        <v>3</v>
      </c>
      <c r="O53" s="188">
        <v>2</v>
      </c>
      <c r="P53" s="188">
        <v>1</v>
      </c>
      <c r="Q53" s="188">
        <v>4</v>
      </c>
      <c r="R53" s="188">
        <v>1</v>
      </c>
      <c r="S53" s="188" t="s">
        <v>158</v>
      </c>
      <c r="T53" s="188">
        <v>1</v>
      </c>
      <c r="U53" s="210" t="s">
        <v>158</v>
      </c>
    </row>
    <row r="54" spans="3:21" x14ac:dyDescent="0.25">
      <c r="C54" s="186" t="s">
        <v>210</v>
      </c>
      <c r="D54" s="186" t="s">
        <v>215</v>
      </c>
      <c r="E54" s="188">
        <v>1</v>
      </c>
      <c r="F54" s="188">
        <v>1</v>
      </c>
      <c r="G54" s="188" t="s">
        <v>158</v>
      </c>
      <c r="H54" s="188">
        <v>3</v>
      </c>
      <c r="I54" s="188">
        <v>1</v>
      </c>
      <c r="J54" s="188">
        <v>2</v>
      </c>
      <c r="K54" s="188" t="s">
        <v>158</v>
      </c>
      <c r="L54" s="188" t="s">
        <v>158</v>
      </c>
      <c r="M54" s="188">
        <v>1</v>
      </c>
      <c r="N54" s="188">
        <v>2</v>
      </c>
      <c r="O54" s="188">
        <v>1</v>
      </c>
      <c r="P54" s="188">
        <v>1</v>
      </c>
      <c r="Q54" s="188" t="s">
        <v>158</v>
      </c>
      <c r="R54" s="188">
        <v>1</v>
      </c>
      <c r="S54" s="188" t="s">
        <v>158</v>
      </c>
      <c r="T54" s="188" t="s">
        <v>158</v>
      </c>
      <c r="U54" s="210" t="s">
        <v>158</v>
      </c>
    </row>
    <row r="55" spans="3:21" x14ac:dyDescent="0.25">
      <c r="C55" s="186" t="s">
        <v>210</v>
      </c>
      <c r="D55" s="186" t="s">
        <v>216</v>
      </c>
      <c r="E55" s="188">
        <v>1</v>
      </c>
      <c r="F55" s="188">
        <v>1</v>
      </c>
      <c r="G55" s="188">
        <v>2</v>
      </c>
      <c r="H55" s="188">
        <v>1</v>
      </c>
      <c r="I55" s="188" t="s">
        <v>158</v>
      </c>
      <c r="J55" s="188">
        <v>1</v>
      </c>
      <c r="K55" s="188">
        <v>3</v>
      </c>
      <c r="L55" s="188">
        <v>1</v>
      </c>
      <c r="M55" s="188" t="s">
        <v>158</v>
      </c>
      <c r="N55" s="188">
        <v>1</v>
      </c>
      <c r="O55" s="188">
        <v>3</v>
      </c>
      <c r="P55" s="188" t="s">
        <v>158</v>
      </c>
      <c r="Q55" s="188" t="s">
        <v>158</v>
      </c>
      <c r="R55" s="188">
        <v>1</v>
      </c>
      <c r="S55" s="188" t="s">
        <v>158</v>
      </c>
      <c r="T55" s="188">
        <v>1</v>
      </c>
      <c r="U55" s="209">
        <v>2</v>
      </c>
    </row>
    <row r="56" spans="3:21" x14ac:dyDescent="0.25">
      <c r="C56" s="186" t="s">
        <v>210</v>
      </c>
      <c r="D56" s="186" t="s">
        <v>217</v>
      </c>
      <c r="E56" s="188" t="s">
        <v>158</v>
      </c>
      <c r="F56" s="188">
        <v>1</v>
      </c>
      <c r="G56" s="188" t="s">
        <v>158</v>
      </c>
      <c r="H56" s="188" t="s">
        <v>158</v>
      </c>
      <c r="I56" s="188">
        <v>1</v>
      </c>
      <c r="J56" s="188" t="s">
        <v>158</v>
      </c>
      <c r="K56" s="188" t="s">
        <v>158</v>
      </c>
      <c r="L56" s="188">
        <v>2</v>
      </c>
      <c r="M56" s="188" t="s">
        <v>158</v>
      </c>
      <c r="N56" s="188">
        <v>1</v>
      </c>
      <c r="O56" s="188">
        <v>2</v>
      </c>
      <c r="P56" s="188">
        <v>2</v>
      </c>
      <c r="Q56" s="188">
        <v>2</v>
      </c>
      <c r="R56" s="188" t="s">
        <v>158</v>
      </c>
      <c r="S56" s="188" t="s">
        <v>158</v>
      </c>
      <c r="T56" s="188" t="s">
        <v>158</v>
      </c>
      <c r="U56" s="210" t="s">
        <v>158</v>
      </c>
    </row>
    <row r="57" spans="3:21" x14ac:dyDescent="0.25">
      <c r="C57" s="186" t="s">
        <v>210</v>
      </c>
      <c r="D57" s="186" t="s">
        <v>218</v>
      </c>
      <c r="E57" s="188">
        <v>1</v>
      </c>
      <c r="F57" s="188" t="s">
        <v>158</v>
      </c>
      <c r="G57" s="188" t="s">
        <v>158</v>
      </c>
      <c r="H57" s="188">
        <v>1</v>
      </c>
      <c r="I57" s="188">
        <v>1</v>
      </c>
      <c r="J57" s="188">
        <v>2</v>
      </c>
      <c r="K57" s="188">
        <v>1</v>
      </c>
      <c r="L57" s="188">
        <v>1</v>
      </c>
      <c r="M57" s="188" t="s">
        <v>158</v>
      </c>
      <c r="N57" s="188">
        <v>1</v>
      </c>
      <c r="O57" s="188">
        <v>1</v>
      </c>
      <c r="P57" s="188" t="s">
        <v>158</v>
      </c>
      <c r="Q57" s="188" t="s">
        <v>158</v>
      </c>
      <c r="R57" s="188" t="s">
        <v>158</v>
      </c>
      <c r="S57" s="188" t="s">
        <v>158</v>
      </c>
      <c r="T57" s="188" t="s">
        <v>158</v>
      </c>
      <c r="U57" s="209">
        <v>1</v>
      </c>
    </row>
    <row r="58" spans="3:21" x14ac:dyDescent="0.25">
      <c r="C58" s="186" t="s">
        <v>219</v>
      </c>
      <c r="D58" s="186" t="s">
        <v>220</v>
      </c>
      <c r="E58" s="188">
        <v>1</v>
      </c>
      <c r="F58" s="188" t="s">
        <v>158</v>
      </c>
      <c r="G58" s="188">
        <v>1</v>
      </c>
      <c r="H58" s="188" t="s">
        <v>158</v>
      </c>
      <c r="I58" s="188" t="s">
        <v>158</v>
      </c>
      <c r="J58" s="188" t="s">
        <v>158</v>
      </c>
      <c r="K58" s="188" t="s">
        <v>158</v>
      </c>
      <c r="L58" s="188">
        <v>3</v>
      </c>
      <c r="M58" s="188" t="s">
        <v>158</v>
      </c>
      <c r="N58" s="188">
        <v>1</v>
      </c>
      <c r="O58" s="188" t="s">
        <v>158</v>
      </c>
      <c r="P58" s="188">
        <v>1</v>
      </c>
      <c r="Q58" s="188" t="s">
        <v>158</v>
      </c>
      <c r="R58" s="188" t="s">
        <v>158</v>
      </c>
      <c r="S58" s="188">
        <v>2</v>
      </c>
      <c r="T58" s="188">
        <v>1</v>
      </c>
      <c r="U58" s="210" t="s">
        <v>158</v>
      </c>
    </row>
    <row r="59" spans="3:21" x14ac:dyDescent="0.25">
      <c r="D59" s="186" t="s">
        <v>221</v>
      </c>
      <c r="E59" s="188">
        <v>3</v>
      </c>
      <c r="F59" s="188">
        <v>5</v>
      </c>
      <c r="G59" s="188">
        <v>5</v>
      </c>
      <c r="H59" s="188">
        <v>7</v>
      </c>
      <c r="I59" s="188">
        <v>10</v>
      </c>
      <c r="J59" s="188">
        <v>10</v>
      </c>
      <c r="K59" s="188">
        <v>5</v>
      </c>
      <c r="L59" s="188">
        <v>5</v>
      </c>
      <c r="M59" s="188">
        <v>7</v>
      </c>
      <c r="N59" s="188">
        <v>5</v>
      </c>
      <c r="O59" s="188">
        <v>9</v>
      </c>
      <c r="P59" s="188">
        <v>5</v>
      </c>
      <c r="Q59" s="188">
        <v>5</v>
      </c>
      <c r="R59" s="188">
        <v>4</v>
      </c>
      <c r="S59" s="188">
        <v>4</v>
      </c>
      <c r="T59" s="188">
        <v>3</v>
      </c>
      <c r="U59" s="209">
        <v>4</v>
      </c>
    </row>
    <row r="60" spans="3:21" x14ac:dyDescent="0.25">
      <c r="C60" s="186" t="s">
        <v>219</v>
      </c>
      <c r="D60" s="186" t="s">
        <v>222</v>
      </c>
      <c r="E60" s="188" t="s">
        <v>158</v>
      </c>
      <c r="F60" s="188">
        <v>2</v>
      </c>
      <c r="G60" s="188">
        <v>1</v>
      </c>
      <c r="H60" s="188">
        <v>1</v>
      </c>
      <c r="I60" s="188" t="s">
        <v>158</v>
      </c>
      <c r="J60" s="188">
        <v>1</v>
      </c>
      <c r="K60" s="188" t="s">
        <v>158</v>
      </c>
      <c r="L60" s="188">
        <v>2</v>
      </c>
      <c r="M60" s="188">
        <v>2</v>
      </c>
      <c r="N60" s="188" t="s">
        <v>158</v>
      </c>
      <c r="O60" s="188">
        <v>2</v>
      </c>
      <c r="P60" s="188" t="s">
        <v>158</v>
      </c>
      <c r="Q60" s="188">
        <v>3</v>
      </c>
      <c r="R60" s="188" t="s">
        <v>158</v>
      </c>
      <c r="S60" s="188">
        <v>2</v>
      </c>
      <c r="T60" s="188" t="s">
        <v>158</v>
      </c>
      <c r="U60" s="209">
        <v>1</v>
      </c>
    </row>
    <row r="61" spans="3:21" x14ac:dyDescent="0.25">
      <c r="C61" s="186" t="s">
        <v>219</v>
      </c>
      <c r="D61" s="186" t="s">
        <v>223</v>
      </c>
      <c r="E61" s="188">
        <v>1</v>
      </c>
      <c r="F61" s="188" t="s">
        <v>158</v>
      </c>
      <c r="G61" s="188">
        <v>1</v>
      </c>
      <c r="H61" s="188" t="s">
        <v>158</v>
      </c>
      <c r="I61" s="188" t="s">
        <v>158</v>
      </c>
      <c r="J61" s="188">
        <v>3</v>
      </c>
      <c r="K61" s="188">
        <v>2</v>
      </c>
      <c r="L61" s="188" t="s">
        <v>158</v>
      </c>
      <c r="M61" s="188" t="s">
        <v>158</v>
      </c>
      <c r="N61" s="188">
        <v>1</v>
      </c>
      <c r="O61" s="188">
        <v>2</v>
      </c>
      <c r="P61" s="188">
        <v>2</v>
      </c>
      <c r="Q61" s="188" t="s">
        <v>158</v>
      </c>
      <c r="R61" s="188">
        <v>1</v>
      </c>
      <c r="S61" s="188" t="s">
        <v>158</v>
      </c>
      <c r="T61" s="188">
        <v>3</v>
      </c>
      <c r="U61" s="209">
        <v>1</v>
      </c>
    </row>
    <row r="62" spans="3:21" x14ac:dyDescent="0.25">
      <c r="C62" s="186" t="s">
        <v>219</v>
      </c>
      <c r="D62" s="186" t="s">
        <v>224</v>
      </c>
      <c r="E62" s="188">
        <v>1</v>
      </c>
      <c r="F62" s="188">
        <v>1</v>
      </c>
      <c r="G62" s="188">
        <v>1</v>
      </c>
      <c r="H62" s="188" t="s">
        <v>158</v>
      </c>
      <c r="I62" s="188">
        <v>1</v>
      </c>
      <c r="J62" s="188">
        <v>2</v>
      </c>
      <c r="K62" s="188" t="s">
        <v>158</v>
      </c>
      <c r="L62" s="188" t="s">
        <v>158</v>
      </c>
      <c r="M62" s="188">
        <v>1</v>
      </c>
      <c r="N62" s="188" t="s">
        <v>158</v>
      </c>
      <c r="O62" s="188">
        <v>2</v>
      </c>
      <c r="P62" s="188" t="s">
        <v>158</v>
      </c>
      <c r="Q62" s="188" t="s">
        <v>158</v>
      </c>
      <c r="R62" s="188">
        <v>2</v>
      </c>
      <c r="S62" s="188" t="s">
        <v>158</v>
      </c>
      <c r="T62" s="188" t="s">
        <v>158</v>
      </c>
      <c r="U62" s="210" t="s">
        <v>158</v>
      </c>
    </row>
    <row r="63" spans="3:21" x14ac:dyDescent="0.25">
      <c r="C63" s="186" t="s">
        <v>219</v>
      </c>
      <c r="D63" s="186" t="s">
        <v>225</v>
      </c>
      <c r="E63" s="188" t="s">
        <v>158</v>
      </c>
      <c r="F63" s="188">
        <v>1</v>
      </c>
      <c r="G63" s="188" t="s">
        <v>158</v>
      </c>
      <c r="H63" s="188">
        <v>1</v>
      </c>
      <c r="I63" s="188">
        <v>3</v>
      </c>
      <c r="J63" s="188">
        <v>2</v>
      </c>
      <c r="K63" s="188" t="s">
        <v>158</v>
      </c>
      <c r="L63" s="188" t="s">
        <v>158</v>
      </c>
      <c r="M63" s="188" t="s">
        <v>158</v>
      </c>
      <c r="N63" s="188">
        <v>1</v>
      </c>
      <c r="O63" s="188">
        <v>2</v>
      </c>
      <c r="P63" s="188">
        <v>1</v>
      </c>
      <c r="Q63" s="188" t="s">
        <v>158</v>
      </c>
      <c r="R63" s="188" t="s">
        <v>158</v>
      </c>
      <c r="S63" s="188" t="s">
        <v>158</v>
      </c>
      <c r="T63" s="188" t="s">
        <v>158</v>
      </c>
      <c r="U63" s="209">
        <v>1</v>
      </c>
    </row>
    <row r="64" spans="3:21" x14ac:dyDescent="0.25">
      <c r="C64" s="186" t="s">
        <v>219</v>
      </c>
      <c r="D64" s="186" t="s">
        <v>226</v>
      </c>
      <c r="E64" s="188">
        <v>1</v>
      </c>
      <c r="F64" s="188" t="s">
        <v>158</v>
      </c>
      <c r="G64" s="188" t="s">
        <v>158</v>
      </c>
      <c r="H64" s="188">
        <v>1</v>
      </c>
      <c r="I64" s="188">
        <v>2</v>
      </c>
      <c r="J64" s="188">
        <v>1</v>
      </c>
      <c r="K64" s="188">
        <v>1</v>
      </c>
      <c r="L64" s="188">
        <v>3</v>
      </c>
      <c r="M64" s="188">
        <v>3</v>
      </c>
      <c r="N64" s="188">
        <v>1</v>
      </c>
      <c r="O64" s="188" t="s">
        <v>158</v>
      </c>
      <c r="P64" s="188">
        <v>1</v>
      </c>
      <c r="Q64" s="188">
        <v>1</v>
      </c>
      <c r="R64" s="188" t="s">
        <v>158</v>
      </c>
      <c r="S64" s="188" t="s">
        <v>158</v>
      </c>
      <c r="T64" s="188" t="s">
        <v>158</v>
      </c>
      <c r="U64" s="210" t="s">
        <v>158</v>
      </c>
    </row>
    <row r="65" spans="3:21" x14ac:dyDescent="0.25">
      <c r="C65" s="186" t="s">
        <v>219</v>
      </c>
      <c r="D65" s="186" t="s">
        <v>227</v>
      </c>
      <c r="E65" s="188" t="s">
        <v>158</v>
      </c>
      <c r="F65" s="188">
        <v>1</v>
      </c>
      <c r="G65" s="188" t="s">
        <v>158</v>
      </c>
      <c r="H65" s="188">
        <v>1</v>
      </c>
      <c r="I65" s="188">
        <v>1</v>
      </c>
      <c r="J65" s="188" t="s">
        <v>158</v>
      </c>
      <c r="K65" s="188">
        <v>1</v>
      </c>
      <c r="L65" s="188" t="s">
        <v>158</v>
      </c>
      <c r="M65" s="188" t="s">
        <v>158</v>
      </c>
      <c r="N65" s="188" t="s">
        <v>158</v>
      </c>
      <c r="O65" s="188">
        <v>1</v>
      </c>
      <c r="P65" s="188">
        <v>1</v>
      </c>
      <c r="Q65" s="188">
        <v>1</v>
      </c>
      <c r="R65" s="188" t="s">
        <v>158</v>
      </c>
      <c r="S65" s="188" t="s">
        <v>158</v>
      </c>
      <c r="T65" s="188" t="s">
        <v>158</v>
      </c>
      <c r="U65" s="210" t="s">
        <v>158</v>
      </c>
    </row>
    <row r="66" spans="3:21" x14ac:dyDescent="0.25">
      <c r="C66" s="186" t="s">
        <v>219</v>
      </c>
      <c r="D66" s="186" t="s">
        <v>228</v>
      </c>
      <c r="E66" s="188" t="s">
        <v>158</v>
      </c>
      <c r="F66" s="188" t="s">
        <v>158</v>
      </c>
      <c r="G66" s="188">
        <v>2</v>
      </c>
      <c r="H66" s="188">
        <v>2</v>
      </c>
      <c r="I66" s="188">
        <v>1</v>
      </c>
      <c r="J66" s="188">
        <v>1</v>
      </c>
      <c r="K66" s="188">
        <v>1</v>
      </c>
      <c r="L66" s="188" t="s">
        <v>158</v>
      </c>
      <c r="M66" s="188" t="s">
        <v>158</v>
      </c>
      <c r="N66" s="188" t="s">
        <v>158</v>
      </c>
      <c r="O66" s="188" t="s">
        <v>158</v>
      </c>
      <c r="P66" s="188" t="s">
        <v>158</v>
      </c>
      <c r="Q66" s="188" t="s">
        <v>158</v>
      </c>
      <c r="R66" s="188" t="s">
        <v>158</v>
      </c>
      <c r="S66" s="188">
        <v>1</v>
      </c>
      <c r="T66" s="188" t="s">
        <v>158</v>
      </c>
      <c r="U66" s="209">
        <v>1</v>
      </c>
    </row>
    <row r="67" spans="3:21" x14ac:dyDescent="0.25">
      <c r="C67" s="186" t="s">
        <v>219</v>
      </c>
      <c r="D67" s="186" t="s">
        <v>229</v>
      </c>
      <c r="E67" s="188" t="s">
        <v>158</v>
      </c>
      <c r="F67" s="188" t="s">
        <v>158</v>
      </c>
      <c r="G67" s="188" t="s">
        <v>158</v>
      </c>
      <c r="H67" s="188">
        <v>1</v>
      </c>
      <c r="I67" s="188">
        <v>2</v>
      </c>
      <c r="J67" s="188" t="s">
        <v>158</v>
      </c>
      <c r="K67" s="188" t="s">
        <v>158</v>
      </c>
      <c r="L67" s="188" t="s">
        <v>158</v>
      </c>
      <c r="M67" s="188">
        <v>1</v>
      </c>
      <c r="N67" s="188">
        <v>2</v>
      </c>
      <c r="O67" s="188" t="s">
        <v>158</v>
      </c>
      <c r="P67" s="188" t="s">
        <v>158</v>
      </c>
      <c r="Q67" s="188" t="s">
        <v>158</v>
      </c>
      <c r="R67" s="188">
        <v>1</v>
      </c>
      <c r="S67" s="188">
        <v>1</v>
      </c>
      <c r="T67" s="210" t="s">
        <v>158</v>
      </c>
      <c r="U67" s="210" t="s">
        <v>158</v>
      </c>
    </row>
    <row r="68" spans="3:21" x14ac:dyDescent="0.25">
      <c r="C68" s="186" t="s">
        <v>219</v>
      </c>
      <c r="D68" s="186" t="s">
        <v>230</v>
      </c>
      <c r="E68" s="204" t="s">
        <v>158</v>
      </c>
      <c r="F68" s="204" t="s">
        <v>158</v>
      </c>
      <c r="G68" s="204" t="s">
        <v>158</v>
      </c>
      <c r="H68" s="204" t="s">
        <v>158</v>
      </c>
      <c r="I68" s="204" t="s">
        <v>158</v>
      </c>
      <c r="J68" s="204" t="s">
        <v>158</v>
      </c>
      <c r="K68" s="204" t="s">
        <v>158</v>
      </c>
      <c r="L68" s="204" t="s">
        <v>158</v>
      </c>
      <c r="M68" s="204" t="s">
        <v>158</v>
      </c>
      <c r="N68" s="204" t="s">
        <v>158</v>
      </c>
      <c r="O68" s="204" t="s">
        <v>158</v>
      </c>
      <c r="P68" s="205">
        <v>1</v>
      </c>
      <c r="Q68" s="204" t="s">
        <v>158</v>
      </c>
      <c r="R68" s="204" t="s">
        <v>158</v>
      </c>
      <c r="S68" s="204" t="s">
        <v>158</v>
      </c>
      <c r="T68" s="187" t="s">
        <v>158</v>
      </c>
      <c r="U68" s="187"/>
    </row>
    <row r="69" spans="3:21" x14ac:dyDescent="0.25">
      <c r="C69" s="186" t="s">
        <v>231</v>
      </c>
      <c r="D69" s="186" t="s">
        <v>232</v>
      </c>
      <c r="E69" s="188">
        <v>10</v>
      </c>
      <c r="F69" s="188">
        <v>18</v>
      </c>
      <c r="G69" s="188">
        <v>12</v>
      </c>
      <c r="H69" s="188">
        <v>25</v>
      </c>
      <c r="I69" s="188">
        <v>15</v>
      </c>
      <c r="J69" s="188">
        <v>17</v>
      </c>
      <c r="K69" s="188">
        <v>14</v>
      </c>
      <c r="L69" s="188">
        <v>17</v>
      </c>
      <c r="M69" s="188">
        <v>20</v>
      </c>
      <c r="N69" s="188">
        <v>22</v>
      </c>
      <c r="O69" s="188">
        <v>19</v>
      </c>
      <c r="P69" s="188">
        <v>15</v>
      </c>
      <c r="Q69" s="188">
        <v>14</v>
      </c>
      <c r="R69" s="188">
        <v>12</v>
      </c>
      <c r="S69" s="188">
        <v>12</v>
      </c>
      <c r="T69" s="188">
        <v>10</v>
      </c>
      <c r="U69" s="209">
        <v>9</v>
      </c>
    </row>
    <row r="70" spans="3:21" x14ac:dyDescent="0.25">
      <c r="C70" s="186" t="s">
        <v>233</v>
      </c>
      <c r="D70" s="186" t="s">
        <v>234</v>
      </c>
      <c r="E70" s="188">
        <v>7</v>
      </c>
      <c r="F70" s="188">
        <v>8</v>
      </c>
      <c r="G70" s="188">
        <v>5</v>
      </c>
      <c r="H70" s="188">
        <v>12</v>
      </c>
      <c r="I70" s="188">
        <v>9</v>
      </c>
      <c r="J70" s="188">
        <v>11</v>
      </c>
      <c r="K70" s="188">
        <v>4</v>
      </c>
      <c r="L70" s="188">
        <v>9</v>
      </c>
      <c r="M70" s="188">
        <v>12</v>
      </c>
      <c r="N70" s="188">
        <v>10</v>
      </c>
      <c r="O70" s="188">
        <v>15</v>
      </c>
      <c r="P70" s="188">
        <v>6</v>
      </c>
      <c r="Q70" s="188">
        <v>10</v>
      </c>
      <c r="R70" s="188">
        <v>11</v>
      </c>
      <c r="S70" s="188">
        <v>11</v>
      </c>
      <c r="T70" s="188">
        <v>6</v>
      </c>
      <c r="U70" s="209">
        <v>4</v>
      </c>
    </row>
    <row r="71" spans="3:21" x14ac:dyDescent="0.25">
      <c r="C71" s="186" t="s">
        <v>235</v>
      </c>
      <c r="D71" s="186" t="s">
        <v>236</v>
      </c>
      <c r="E71" s="188">
        <v>5</v>
      </c>
      <c r="F71" s="188">
        <v>6</v>
      </c>
      <c r="G71" s="188">
        <v>7</v>
      </c>
      <c r="H71" s="188" t="s">
        <v>158</v>
      </c>
      <c r="I71" s="188">
        <v>6</v>
      </c>
      <c r="J71" s="188">
        <v>9</v>
      </c>
      <c r="K71" s="188">
        <v>7</v>
      </c>
      <c r="L71" s="188">
        <v>8</v>
      </c>
      <c r="M71" s="188">
        <v>7</v>
      </c>
      <c r="N71" s="188">
        <v>4</v>
      </c>
      <c r="O71" s="188">
        <v>7</v>
      </c>
      <c r="P71" s="188">
        <v>9</v>
      </c>
      <c r="Q71" s="188">
        <v>5</v>
      </c>
      <c r="R71" s="188">
        <v>6</v>
      </c>
      <c r="S71" s="188">
        <v>6</v>
      </c>
      <c r="T71" s="188">
        <v>5</v>
      </c>
      <c r="U71" s="209">
        <v>4</v>
      </c>
    </row>
    <row r="72" spans="3:21" x14ac:dyDescent="0.25">
      <c r="C72" s="186" t="s">
        <v>237</v>
      </c>
      <c r="D72" s="186" t="s">
        <v>238</v>
      </c>
      <c r="E72" s="188">
        <v>12</v>
      </c>
      <c r="F72" s="188">
        <v>2</v>
      </c>
      <c r="G72" s="188">
        <v>6</v>
      </c>
      <c r="H72" s="188">
        <v>7</v>
      </c>
      <c r="I72" s="188">
        <v>7</v>
      </c>
      <c r="J72" s="188">
        <v>7</v>
      </c>
      <c r="K72" s="188">
        <v>6</v>
      </c>
      <c r="L72" s="188">
        <v>3</v>
      </c>
      <c r="M72" s="188">
        <v>7</v>
      </c>
      <c r="N72" s="188">
        <v>2</v>
      </c>
      <c r="O72" s="188">
        <v>6</v>
      </c>
      <c r="P72" s="188">
        <v>7</v>
      </c>
      <c r="Q72" s="188">
        <v>7</v>
      </c>
      <c r="R72" s="188">
        <v>4</v>
      </c>
      <c r="S72" s="188">
        <v>1</v>
      </c>
      <c r="T72" s="188">
        <v>8</v>
      </c>
      <c r="U72" s="209">
        <v>3</v>
      </c>
    </row>
    <row r="73" spans="3:21" x14ac:dyDescent="0.25">
      <c r="C73" s="186" t="s">
        <v>239</v>
      </c>
      <c r="D73" s="186" t="s">
        <v>240</v>
      </c>
      <c r="E73" s="188">
        <v>8</v>
      </c>
      <c r="F73" s="188">
        <v>3</v>
      </c>
      <c r="G73" s="188">
        <v>3</v>
      </c>
      <c r="H73" s="188">
        <v>3</v>
      </c>
      <c r="I73" s="188">
        <v>1</v>
      </c>
      <c r="J73" s="188">
        <v>6</v>
      </c>
      <c r="K73" s="188">
        <v>3</v>
      </c>
      <c r="L73" s="188">
        <v>3</v>
      </c>
      <c r="M73" s="188">
        <v>6</v>
      </c>
      <c r="N73" s="188">
        <v>3</v>
      </c>
      <c r="O73" s="188">
        <v>6</v>
      </c>
      <c r="P73" s="188">
        <v>4</v>
      </c>
      <c r="Q73" s="188">
        <v>6</v>
      </c>
      <c r="R73" s="188">
        <v>5</v>
      </c>
      <c r="S73" s="188">
        <v>6</v>
      </c>
      <c r="T73" s="188">
        <v>3</v>
      </c>
      <c r="U73" s="209">
        <v>4</v>
      </c>
    </row>
    <row r="74" spans="3:21" x14ac:dyDescent="0.25">
      <c r="C74" s="186" t="s">
        <v>241</v>
      </c>
      <c r="D74" s="186" t="s">
        <v>242</v>
      </c>
      <c r="E74" s="188">
        <v>5</v>
      </c>
      <c r="F74" s="188">
        <v>2</v>
      </c>
      <c r="G74" s="188">
        <v>9</v>
      </c>
      <c r="H74" s="188">
        <v>7</v>
      </c>
      <c r="I74" s="188">
        <v>3</v>
      </c>
      <c r="J74" s="188">
        <v>3</v>
      </c>
      <c r="K74" s="188">
        <v>1</v>
      </c>
      <c r="L74" s="188">
        <v>6</v>
      </c>
      <c r="M74" s="188">
        <v>4</v>
      </c>
      <c r="N74" s="188">
        <v>1</v>
      </c>
      <c r="O74" s="188">
        <v>2</v>
      </c>
      <c r="P74" s="188">
        <v>6</v>
      </c>
      <c r="Q74" s="188">
        <v>3</v>
      </c>
      <c r="R74" s="188">
        <v>1</v>
      </c>
      <c r="S74" s="188">
        <v>2</v>
      </c>
      <c r="T74" s="188" t="s">
        <v>158</v>
      </c>
      <c r="U74" s="209">
        <v>2</v>
      </c>
    </row>
    <row r="75" spans="3:21" x14ac:dyDescent="0.25">
      <c r="C75" s="186" t="s">
        <v>243</v>
      </c>
      <c r="D75" s="186" t="s">
        <v>244</v>
      </c>
      <c r="E75" s="188">
        <v>3</v>
      </c>
      <c r="F75" s="188">
        <v>4</v>
      </c>
      <c r="G75" s="188">
        <v>3</v>
      </c>
      <c r="H75" s="188">
        <v>1</v>
      </c>
      <c r="I75" s="188">
        <v>9</v>
      </c>
      <c r="J75" s="188">
        <v>2</v>
      </c>
      <c r="K75" s="188">
        <v>2</v>
      </c>
      <c r="L75" s="188">
        <v>1</v>
      </c>
      <c r="M75" s="188">
        <v>2</v>
      </c>
      <c r="N75" s="188">
        <v>3</v>
      </c>
      <c r="O75" s="188">
        <v>3</v>
      </c>
      <c r="P75" s="188">
        <v>5</v>
      </c>
      <c r="Q75" s="188">
        <v>3</v>
      </c>
      <c r="R75" s="188">
        <v>2</v>
      </c>
      <c r="S75" s="188">
        <v>1</v>
      </c>
      <c r="T75" s="188">
        <v>1</v>
      </c>
      <c r="U75" s="209">
        <v>2</v>
      </c>
    </row>
    <row r="76" spans="3:21" x14ac:dyDescent="0.25">
      <c r="C76" s="186" t="s">
        <v>245</v>
      </c>
      <c r="D76" s="186" t="s">
        <v>246</v>
      </c>
      <c r="E76" s="188">
        <v>4</v>
      </c>
      <c r="F76" s="188">
        <v>3</v>
      </c>
      <c r="G76" s="188">
        <v>3</v>
      </c>
      <c r="H76" s="188">
        <v>3</v>
      </c>
      <c r="I76" s="188">
        <v>1</v>
      </c>
      <c r="J76" s="188">
        <v>2</v>
      </c>
      <c r="K76" s="188">
        <v>5</v>
      </c>
      <c r="L76" s="188" t="s">
        <v>158</v>
      </c>
      <c r="M76" s="188">
        <v>3</v>
      </c>
      <c r="N76" s="188">
        <v>4</v>
      </c>
      <c r="O76" s="188">
        <v>1</v>
      </c>
      <c r="P76" s="188" t="s">
        <v>158</v>
      </c>
      <c r="Q76" s="188" t="s">
        <v>158</v>
      </c>
      <c r="R76" s="188">
        <v>5</v>
      </c>
      <c r="S76" s="188">
        <v>2</v>
      </c>
      <c r="T76" s="188">
        <v>1</v>
      </c>
      <c r="U76" s="209">
        <v>2</v>
      </c>
    </row>
    <row r="77" spans="3:21" x14ac:dyDescent="0.25">
      <c r="C77" s="186" t="s">
        <v>247</v>
      </c>
      <c r="D77" s="186" t="s">
        <v>248</v>
      </c>
      <c r="E77" s="188" t="s">
        <v>158</v>
      </c>
      <c r="F77" s="188">
        <v>1</v>
      </c>
      <c r="G77" s="188">
        <v>2</v>
      </c>
      <c r="H77" s="188">
        <v>3</v>
      </c>
      <c r="I77" s="188" t="s">
        <v>158</v>
      </c>
      <c r="J77" s="188" t="s">
        <v>158</v>
      </c>
      <c r="K77" s="188">
        <v>2</v>
      </c>
      <c r="L77" s="188">
        <v>2</v>
      </c>
      <c r="M77" s="188">
        <v>2</v>
      </c>
      <c r="N77" s="188">
        <v>1</v>
      </c>
      <c r="O77" s="188">
        <v>1</v>
      </c>
      <c r="P77" s="188">
        <v>3</v>
      </c>
      <c r="Q77" s="188" t="s">
        <v>158</v>
      </c>
      <c r="R77" s="188">
        <v>2</v>
      </c>
      <c r="S77" s="188">
        <v>4</v>
      </c>
      <c r="T77" s="188">
        <v>1</v>
      </c>
      <c r="U77" s="210" t="s">
        <v>158</v>
      </c>
    </row>
    <row r="78" spans="3:21" x14ac:dyDescent="0.25">
      <c r="C78" s="186" t="s">
        <v>249</v>
      </c>
      <c r="D78" s="186" t="s">
        <v>250</v>
      </c>
      <c r="E78" s="188">
        <v>2</v>
      </c>
      <c r="F78" s="188">
        <v>2</v>
      </c>
      <c r="G78" s="188">
        <v>2</v>
      </c>
      <c r="H78" s="188" t="s">
        <v>158</v>
      </c>
      <c r="I78" s="188">
        <v>1</v>
      </c>
      <c r="J78" s="188">
        <v>3</v>
      </c>
      <c r="K78" s="188">
        <v>1</v>
      </c>
      <c r="L78" s="188">
        <v>5</v>
      </c>
      <c r="M78" s="188" t="s">
        <v>158</v>
      </c>
      <c r="N78" s="188" t="s">
        <v>158</v>
      </c>
      <c r="O78" s="188" t="s">
        <v>158</v>
      </c>
      <c r="P78" s="188">
        <v>2</v>
      </c>
      <c r="Q78" s="188" t="s">
        <v>158</v>
      </c>
      <c r="R78" s="188">
        <v>1</v>
      </c>
      <c r="S78" s="188">
        <v>1</v>
      </c>
      <c r="T78" s="188" t="s">
        <v>158</v>
      </c>
      <c r="U78" s="209">
        <v>4</v>
      </c>
    </row>
    <row r="79" spans="3:21" x14ac:dyDescent="0.25">
      <c r="C79" s="186" t="s">
        <v>251</v>
      </c>
      <c r="D79" s="186" t="s">
        <v>252</v>
      </c>
      <c r="E79" s="188">
        <v>2</v>
      </c>
      <c r="F79" s="188">
        <v>1</v>
      </c>
      <c r="G79" s="188">
        <v>1</v>
      </c>
      <c r="H79" s="188">
        <v>1</v>
      </c>
      <c r="I79" s="188">
        <v>1</v>
      </c>
      <c r="J79" s="188">
        <v>1</v>
      </c>
      <c r="K79" s="188" t="s">
        <v>158</v>
      </c>
      <c r="L79" s="188">
        <v>3</v>
      </c>
      <c r="M79" s="188">
        <v>1</v>
      </c>
      <c r="N79" s="188">
        <v>2</v>
      </c>
      <c r="O79" s="188" t="s">
        <v>158</v>
      </c>
      <c r="P79" s="188">
        <v>1</v>
      </c>
      <c r="Q79" s="188" t="s">
        <v>158</v>
      </c>
      <c r="R79" s="188">
        <v>1</v>
      </c>
      <c r="S79" s="188" t="s">
        <v>158</v>
      </c>
      <c r="T79" s="188">
        <v>1</v>
      </c>
      <c r="U79" s="209">
        <v>2</v>
      </c>
    </row>
    <row r="80" spans="3:21" x14ac:dyDescent="0.25">
      <c r="C80" s="186" t="s">
        <v>251</v>
      </c>
      <c r="D80" s="186" t="s">
        <v>253</v>
      </c>
      <c r="E80" s="206" t="s">
        <v>158</v>
      </c>
      <c r="F80" s="206" t="s">
        <v>158</v>
      </c>
      <c r="G80" s="206" t="s">
        <v>158</v>
      </c>
      <c r="H80" s="206" t="s">
        <v>158</v>
      </c>
      <c r="I80" s="206" t="s">
        <v>158</v>
      </c>
      <c r="J80" s="206" t="s">
        <v>158</v>
      </c>
      <c r="K80" s="206" t="s">
        <v>158</v>
      </c>
      <c r="L80" s="206" t="s">
        <v>158</v>
      </c>
      <c r="M80" s="206" t="s">
        <v>158</v>
      </c>
      <c r="N80" s="206" t="s">
        <v>158</v>
      </c>
      <c r="O80" s="206" t="s">
        <v>158</v>
      </c>
      <c r="P80" s="207"/>
      <c r="Q80" s="206" t="s">
        <v>158</v>
      </c>
      <c r="R80" s="206" t="s">
        <v>158</v>
      </c>
      <c r="S80" s="206" t="s">
        <v>158</v>
      </c>
      <c r="T80" s="187" t="s">
        <v>158</v>
      </c>
      <c r="U80" s="187"/>
    </row>
    <row r="81" spans="3:21" x14ac:dyDescent="0.25">
      <c r="D81" s="186" t="s">
        <v>254</v>
      </c>
      <c r="E81" s="188">
        <v>38</v>
      </c>
      <c r="F81" s="188">
        <v>28</v>
      </c>
      <c r="G81" s="188">
        <v>32</v>
      </c>
      <c r="H81" s="188">
        <v>39</v>
      </c>
      <c r="I81" s="188">
        <v>26</v>
      </c>
      <c r="J81" s="188">
        <v>36</v>
      </c>
      <c r="K81" s="188">
        <v>37</v>
      </c>
      <c r="L81" s="188">
        <v>31</v>
      </c>
      <c r="M81" s="188">
        <v>33</v>
      </c>
      <c r="N81" s="188">
        <v>23</v>
      </c>
      <c r="O81" s="188">
        <v>23</v>
      </c>
      <c r="P81" s="188">
        <v>30</v>
      </c>
      <c r="Q81" s="188">
        <v>25</v>
      </c>
      <c r="R81" s="188">
        <v>26</v>
      </c>
      <c r="S81" s="188">
        <v>26</v>
      </c>
      <c r="T81" s="188">
        <v>15</v>
      </c>
      <c r="U81" s="209">
        <v>23</v>
      </c>
    </row>
    <row r="82" spans="3:21" x14ac:dyDescent="0.25">
      <c r="C82" s="186" t="s">
        <v>255</v>
      </c>
      <c r="D82" s="186" t="s">
        <v>4</v>
      </c>
      <c r="E82" s="188">
        <v>11</v>
      </c>
      <c r="F82" s="188">
        <v>10</v>
      </c>
      <c r="G82" s="188">
        <v>11</v>
      </c>
      <c r="H82" s="188">
        <v>19</v>
      </c>
      <c r="I82" s="188">
        <v>5</v>
      </c>
      <c r="J82" s="188">
        <v>11</v>
      </c>
      <c r="K82" s="188">
        <v>20</v>
      </c>
      <c r="L82" s="188">
        <v>12</v>
      </c>
      <c r="M82" s="188">
        <v>23</v>
      </c>
      <c r="N82" s="188">
        <v>9</v>
      </c>
      <c r="O82" s="188">
        <v>9</v>
      </c>
      <c r="P82" s="188">
        <v>12</v>
      </c>
      <c r="Q82" s="188">
        <v>9</v>
      </c>
      <c r="R82" s="188">
        <v>11</v>
      </c>
      <c r="S82" s="188">
        <v>14</v>
      </c>
      <c r="T82" s="188">
        <v>7</v>
      </c>
      <c r="U82" s="209">
        <v>11</v>
      </c>
    </row>
    <row r="83" spans="3:21" x14ac:dyDescent="0.25">
      <c r="C83" s="186" t="s">
        <v>256</v>
      </c>
      <c r="D83" s="186" t="s">
        <v>5</v>
      </c>
      <c r="E83" s="188">
        <v>13</v>
      </c>
      <c r="F83" s="188">
        <v>8</v>
      </c>
      <c r="G83" s="188">
        <v>12</v>
      </c>
      <c r="H83" s="188">
        <v>11</v>
      </c>
      <c r="I83" s="188">
        <v>6</v>
      </c>
      <c r="J83" s="188">
        <v>9</v>
      </c>
      <c r="K83" s="188">
        <v>12</v>
      </c>
      <c r="L83" s="188">
        <v>7</v>
      </c>
      <c r="M83" s="188">
        <v>4</v>
      </c>
      <c r="N83" s="188">
        <v>7</v>
      </c>
      <c r="O83" s="188">
        <v>4</v>
      </c>
      <c r="P83" s="188">
        <v>7</v>
      </c>
      <c r="Q83" s="188">
        <v>9</v>
      </c>
      <c r="R83" s="188">
        <v>6</v>
      </c>
      <c r="S83" s="188">
        <v>6</v>
      </c>
      <c r="T83" s="188">
        <v>2</v>
      </c>
      <c r="U83" s="209">
        <v>5</v>
      </c>
    </row>
    <row r="84" spans="3:21" x14ac:dyDescent="0.25">
      <c r="C84" s="186" t="s">
        <v>257</v>
      </c>
      <c r="D84" s="186" t="s">
        <v>6</v>
      </c>
      <c r="E84" s="188">
        <v>9</v>
      </c>
      <c r="F84" s="188">
        <v>7</v>
      </c>
      <c r="G84" s="188">
        <v>7</v>
      </c>
      <c r="H84" s="188">
        <v>9</v>
      </c>
      <c r="I84" s="188">
        <v>8</v>
      </c>
      <c r="J84" s="188">
        <v>8</v>
      </c>
      <c r="K84" s="188">
        <v>4</v>
      </c>
      <c r="L84" s="188">
        <v>9</v>
      </c>
      <c r="M84" s="188">
        <v>3</v>
      </c>
      <c r="N84" s="188">
        <v>2</v>
      </c>
      <c r="O84" s="188">
        <v>4</v>
      </c>
      <c r="P84" s="188">
        <v>5</v>
      </c>
      <c r="Q84" s="188">
        <v>1</v>
      </c>
      <c r="R84" s="188">
        <v>4</v>
      </c>
      <c r="S84" s="188">
        <v>1</v>
      </c>
      <c r="T84" s="188">
        <v>4</v>
      </c>
      <c r="U84" s="209">
        <v>1</v>
      </c>
    </row>
    <row r="85" spans="3:21" x14ac:dyDescent="0.25">
      <c r="C85" s="186" t="s">
        <v>258</v>
      </c>
      <c r="D85" s="186" t="s">
        <v>7</v>
      </c>
      <c r="E85" s="188">
        <v>5</v>
      </c>
      <c r="F85" s="188">
        <v>3</v>
      </c>
      <c r="G85" s="188">
        <v>2</v>
      </c>
      <c r="H85" s="188" t="s">
        <v>158</v>
      </c>
      <c r="I85" s="188">
        <v>7</v>
      </c>
      <c r="J85" s="188">
        <v>8</v>
      </c>
      <c r="K85" s="188">
        <v>1</v>
      </c>
      <c r="L85" s="188">
        <v>3</v>
      </c>
      <c r="M85" s="188">
        <v>3</v>
      </c>
      <c r="N85" s="188">
        <v>5</v>
      </c>
      <c r="O85" s="188">
        <v>6</v>
      </c>
      <c r="P85" s="188">
        <v>6</v>
      </c>
      <c r="Q85" s="188">
        <v>6</v>
      </c>
      <c r="R85" s="188">
        <v>5</v>
      </c>
      <c r="S85" s="188">
        <v>5</v>
      </c>
      <c r="T85" s="188">
        <v>2</v>
      </c>
      <c r="U85" s="209">
        <v>6</v>
      </c>
    </row>
    <row r="86" spans="3:21" x14ac:dyDescent="0.25">
      <c r="D86" s="186" t="s">
        <v>259</v>
      </c>
      <c r="E86" s="188">
        <v>16</v>
      </c>
      <c r="F86" s="188">
        <v>21</v>
      </c>
      <c r="G86" s="188">
        <v>12</v>
      </c>
      <c r="H86" s="188">
        <v>16</v>
      </c>
      <c r="I86" s="188">
        <v>10</v>
      </c>
      <c r="J86" s="188">
        <v>19</v>
      </c>
      <c r="K86" s="188">
        <v>22</v>
      </c>
      <c r="L86" s="188">
        <v>10</v>
      </c>
      <c r="M86" s="188">
        <v>12</v>
      </c>
      <c r="N86" s="188">
        <v>12</v>
      </c>
      <c r="O86" s="188">
        <v>15</v>
      </c>
      <c r="P86" s="188">
        <v>17</v>
      </c>
      <c r="Q86" s="188">
        <v>11</v>
      </c>
      <c r="R86" s="188">
        <v>18</v>
      </c>
      <c r="S86" s="188">
        <v>15</v>
      </c>
      <c r="T86" s="188">
        <v>9</v>
      </c>
      <c r="U86" s="209">
        <v>22</v>
      </c>
    </row>
    <row r="87" spans="3:21" x14ac:dyDescent="0.25">
      <c r="D87" s="186" t="s">
        <v>260</v>
      </c>
      <c r="E87" s="188">
        <v>24</v>
      </c>
      <c r="F87" s="188">
        <v>20</v>
      </c>
      <c r="G87" s="188">
        <v>17</v>
      </c>
      <c r="H87" s="188">
        <v>18</v>
      </c>
      <c r="I87" s="188">
        <v>26</v>
      </c>
      <c r="J87" s="188">
        <v>16</v>
      </c>
      <c r="K87" s="188">
        <v>16</v>
      </c>
      <c r="L87" s="188">
        <v>24</v>
      </c>
      <c r="M87" s="188">
        <v>10</v>
      </c>
      <c r="N87" s="188">
        <v>23</v>
      </c>
      <c r="O87" s="188">
        <v>19</v>
      </c>
      <c r="P87" s="188">
        <v>19</v>
      </c>
      <c r="Q87" s="188">
        <v>22</v>
      </c>
      <c r="R87" s="188">
        <v>18</v>
      </c>
      <c r="S87" s="188">
        <v>13</v>
      </c>
      <c r="T87" s="188">
        <v>15</v>
      </c>
      <c r="U87" s="209">
        <v>24</v>
      </c>
    </row>
    <row r="88" spans="3:21" x14ac:dyDescent="0.25">
      <c r="D88" s="186" t="s">
        <v>261</v>
      </c>
      <c r="E88" s="188">
        <v>27</v>
      </c>
      <c r="F88" s="188">
        <v>29</v>
      </c>
      <c r="G88" s="188">
        <v>33</v>
      </c>
      <c r="H88" s="188">
        <v>27</v>
      </c>
      <c r="I88" s="188">
        <v>59</v>
      </c>
      <c r="J88" s="188">
        <v>30</v>
      </c>
      <c r="K88" s="188">
        <v>31</v>
      </c>
      <c r="L88" s="188">
        <v>44</v>
      </c>
      <c r="M88" s="188">
        <v>38</v>
      </c>
      <c r="N88" s="188">
        <v>27</v>
      </c>
      <c r="O88" s="188">
        <v>34</v>
      </c>
      <c r="P88" s="188">
        <v>38</v>
      </c>
      <c r="Q88" s="188">
        <v>49</v>
      </c>
      <c r="R88" s="188">
        <v>44</v>
      </c>
      <c r="S88" s="188">
        <v>56</v>
      </c>
      <c r="T88" s="188">
        <v>43</v>
      </c>
      <c r="U88" s="209">
        <v>54</v>
      </c>
    </row>
    <row r="89" spans="3:21" x14ac:dyDescent="0.25">
      <c r="D89" s="186" t="s">
        <v>262</v>
      </c>
      <c r="E89" s="188">
        <v>26</v>
      </c>
      <c r="F89" s="188">
        <v>40</v>
      </c>
      <c r="G89" s="188">
        <v>31</v>
      </c>
      <c r="H89" s="188">
        <v>46</v>
      </c>
      <c r="I89" s="188">
        <v>56</v>
      </c>
      <c r="J89" s="188">
        <v>36</v>
      </c>
      <c r="K89" s="188">
        <v>41</v>
      </c>
      <c r="L89" s="188">
        <v>55</v>
      </c>
      <c r="M89" s="188">
        <v>47</v>
      </c>
      <c r="N89" s="188">
        <v>36</v>
      </c>
      <c r="O89" s="188">
        <v>38</v>
      </c>
      <c r="P89" s="188">
        <v>50</v>
      </c>
      <c r="Q89" s="188">
        <v>45</v>
      </c>
      <c r="R89" s="188">
        <v>45</v>
      </c>
      <c r="S89" s="188">
        <v>46</v>
      </c>
      <c r="T89" s="188">
        <v>65</v>
      </c>
      <c r="U89" s="209">
        <v>52</v>
      </c>
    </row>
    <row r="90" spans="3:21" x14ac:dyDescent="0.25">
      <c r="D90" s="186" t="s">
        <v>263</v>
      </c>
      <c r="E90" s="188">
        <v>32</v>
      </c>
      <c r="F90" s="188">
        <v>29</v>
      </c>
      <c r="G90" s="188">
        <v>29</v>
      </c>
      <c r="H90" s="188">
        <v>32</v>
      </c>
      <c r="I90" s="188">
        <v>34</v>
      </c>
      <c r="J90" s="188">
        <v>41</v>
      </c>
      <c r="K90" s="188">
        <v>44</v>
      </c>
      <c r="L90" s="188">
        <v>31</v>
      </c>
      <c r="M90" s="188">
        <v>37</v>
      </c>
      <c r="N90" s="188">
        <v>40</v>
      </c>
      <c r="O90" s="188">
        <v>49</v>
      </c>
      <c r="P90" s="188">
        <v>51</v>
      </c>
      <c r="Q90" s="188">
        <v>55</v>
      </c>
      <c r="R90" s="188">
        <v>41</v>
      </c>
      <c r="S90" s="188">
        <v>47</v>
      </c>
      <c r="T90" s="188">
        <v>65</v>
      </c>
      <c r="U90" s="209">
        <v>63</v>
      </c>
    </row>
    <row r="91" spans="3:21" x14ac:dyDescent="0.25">
      <c r="D91" s="186" t="s">
        <v>264</v>
      </c>
      <c r="E91" s="188">
        <v>45</v>
      </c>
      <c r="F91" s="188">
        <v>36</v>
      </c>
      <c r="G91" s="188">
        <v>38</v>
      </c>
      <c r="H91" s="188">
        <v>39</v>
      </c>
      <c r="I91" s="188">
        <v>54</v>
      </c>
      <c r="J91" s="188">
        <v>52</v>
      </c>
      <c r="K91" s="188">
        <v>40</v>
      </c>
      <c r="L91" s="188">
        <v>46</v>
      </c>
      <c r="M91" s="188">
        <v>42</v>
      </c>
      <c r="N91" s="188">
        <v>37</v>
      </c>
      <c r="O91" s="188">
        <v>36</v>
      </c>
      <c r="P91" s="188">
        <v>54</v>
      </c>
      <c r="Q91" s="188">
        <v>45</v>
      </c>
      <c r="R91" s="188">
        <v>37</v>
      </c>
      <c r="S91" s="188">
        <v>50</v>
      </c>
      <c r="T91" s="188">
        <v>86</v>
      </c>
      <c r="U91" s="209">
        <v>74</v>
      </c>
    </row>
    <row r="92" spans="3:21" x14ac:dyDescent="0.25">
      <c r="D92" s="186" t="s">
        <v>265</v>
      </c>
      <c r="E92" s="188">
        <v>51</v>
      </c>
      <c r="F92" s="188">
        <v>46</v>
      </c>
      <c r="G92" s="188">
        <v>53</v>
      </c>
      <c r="H92" s="188">
        <v>49</v>
      </c>
      <c r="I92" s="188">
        <v>57</v>
      </c>
      <c r="J92" s="188">
        <v>47</v>
      </c>
      <c r="K92" s="188">
        <v>54</v>
      </c>
      <c r="L92" s="188">
        <v>60</v>
      </c>
      <c r="M92" s="188">
        <v>59</v>
      </c>
      <c r="N92" s="188">
        <v>44</v>
      </c>
      <c r="O92" s="188">
        <v>44</v>
      </c>
      <c r="P92" s="188">
        <v>81</v>
      </c>
      <c r="Q92" s="188">
        <v>71</v>
      </c>
      <c r="R92" s="188">
        <v>65</v>
      </c>
      <c r="S92" s="188">
        <v>67</v>
      </c>
      <c r="T92" s="188">
        <v>78</v>
      </c>
      <c r="U92" s="209">
        <v>96</v>
      </c>
    </row>
    <row r="93" spans="3:21" x14ac:dyDescent="0.25">
      <c r="D93" s="186" t="s">
        <v>266</v>
      </c>
      <c r="E93" s="188">
        <v>60</v>
      </c>
      <c r="F93" s="188">
        <v>61</v>
      </c>
      <c r="G93" s="188">
        <v>59</v>
      </c>
      <c r="H93" s="188">
        <v>55</v>
      </c>
      <c r="I93" s="188">
        <v>86</v>
      </c>
      <c r="J93" s="188">
        <v>70</v>
      </c>
      <c r="K93" s="188">
        <v>70</v>
      </c>
      <c r="L93" s="188">
        <v>64</v>
      </c>
      <c r="M93" s="188">
        <v>78</v>
      </c>
      <c r="N93" s="188">
        <v>82</v>
      </c>
      <c r="O93" s="188">
        <v>68</v>
      </c>
      <c r="P93" s="188">
        <v>97</v>
      </c>
      <c r="Q93" s="188">
        <v>81</v>
      </c>
      <c r="R93" s="188">
        <v>90</v>
      </c>
      <c r="S93" s="188">
        <v>88</v>
      </c>
      <c r="T93" s="189">
        <v>145</v>
      </c>
      <c r="U93" s="209">
        <v>122</v>
      </c>
    </row>
    <row r="94" spans="3:21" x14ac:dyDescent="0.25">
      <c r="D94" s="186" t="s">
        <v>267</v>
      </c>
      <c r="E94" s="189">
        <v>91</v>
      </c>
      <c r="F94" s="189">
        <v>90</v>
      </c>
      <c r="G94" s="189">
        <v>80</v>
      </c>
      <c r="H94" s="189">
        <v>88</v>
      </c>
      <c r="I94" s="189">
        <v>112</v>
      </c>
      <c r="J94" s="189">
        <v>104</v>
      </c>
      <c r="K94" s="189">
        <v>107</v>
      </c>
      <c r="L94" s="189">
        <v>81</v>
      </c>
      <c r="M94" s="189">
        <v>105</v>
      </c>
      <c r="N94" s="189">
        <v>111</v>
      </c>
      <c r="O94" s="189">
        <v>112</v>
      </c>
      <c r="P94" s="189">
        <v>120</v>
      </c>
      <c r="Q94" s="189">
        <v>102</v>
      </c>
      <c r="R94" s="189">
        <v>123</v>
      </c>
      <c r="S94" s="189">
        <v>124</v>
      </c>
      <c r="T94" s="189">
        <v>181</v>
      </c>
      <c r="U94" s="209">
        <v>219</v>
      </c>
    </row>
    <row r="95" spans="3:21" x14ac:dyDescent="0.25">
      <c r="D95" s="186" t="s">
        <v>268</v>
      </c>
      <c r="E95" s="189">
        <v>112</v>
      </c>
      <c r="F95" s="189">
        <v>104</v>
      </c>
      <c r="G95" s="189">
        <v>113</v>
      </c>
      <c r="H95" s="189">
        <v>118</v>
      </c>
      <c r="I95" s="189">
        <v>126</v>
      </c>
      <c r="J95" s="189">
        <v>155</v>
      </c>
      <c r="K95" s="189">
        <v>135</v>
      </c>
      <c r="L95" s="189">
        <v>145</v>
      </c>
      <c r="M95" s="189">
        <v>127</v>
      </c>
      <c r="N95" s="189">
        <v>158</v>
      </c>
      <c r="O95" s="189">
        <v>137</v>
      </c>
      <c r="P95" s="189">
        <v>154</v>
      </c>
      <c r="Q95" s="189">
        <v>144</v>
      </c>
      <c r="R95" s="189">
        <v>165</v>
      </c>
      <c r="S95" s="189">
        <v>148</v>
      </c>
      <c r="T95" s="189">
        <v>255</v>
      </c>
      <c r="U95" s="209">
        <v>278</v>
      </c>
    </row>
    <row r="96" spans="3:21" x14ac:dyDescent="0.25">
      <c r="D96" s="186" t="s">
        <v>269</v>
      </c>
      <c r="E96" s="189">
        <v>187</v>
      </c>
      <c r="F96" s="189">
        <v>124</v>
      </c>
      <c r="G96" s="189">
        <v>151</v>
      </c>
      <c r="H96" s="189">
        <v>164</v>
      </c>
      <c r="I96" s="189">
        <v>136</v>
      </c>
      <c r="J96" s="189">
        <v>172</v>
      </c>
      <c r="K96" s="189">
        <v>158</v>
      </c>
      <c r="L96" s="189">
        <v>176</v>
      </c>
      <c r="M96" s="189">
        <v>169</v>
      </c>
      <c r="N96" s="189">
        <v>184</v>
      </c>
      <c r="O96" s="189">
        <v>202</v>
      </c>
      <c r="P96" s="189">
        <v>187</v>
      </c>
      <c r="Q96" s="189">
        <v>200</v>
      </c>
      <c r="R96" s="189">
        <v>209</v>
      </c>
      <c r="S96" s="189">
        <v>212</v>
      </c>
      <c r="T96" s="189">
        <v>346</v>
      </c>
      <c r="U96" s="209">
        <v>350</v>
      </c>
    </row>
    <row r="97" spans="4:21" x14ac:dyDescent="0.25">
      <c r="D97" s="186" t="s">
        <v>270</v>
      </c>
      <c r="E97" s="189">
        <v>198</v>
      </c>
      <c r="F97" s="189">
        <v>208</v>
      </c>
      <c r="G97" s="189">
        <v>227</v>
      </c>
      <c r="H97" s="189">
        <v>194</v>
      </c>
      <c r="I97" s="189">
        <v>215</v>
      </c>
      <c r="J97" s="189">
        <v>208</v>
      </c>
      <c r="K97" s="189">
        <v>212</v>
      </c>
      <c r="L97" s="189">
        <v>223</v>
      </c>
      <c r="M97" s="189">
        <v>230</v>
      </c>
      <c r="N97" s="189">
        <v>222</v>
      </c>
      <c r="O97" s="189">
        <v>200</v>
      </c>
      <c r="P97" s="189">
        <v>239</v>
      </c>
      <c r="Q97" s="189">
        <v>231</v>
      </c>
      <c r="R97" s="189">
        <v>260</v>
      </c>
      <c r="S97" s="189">
        <v>266</v>
      </c>
      <c r="T97" s="189">
        <v>501</v>
      </c>
      <c r="U97" s="209">
        <v>454</v>
      </c>
    </row>
    <row r="98" spans="4:21" x14ac:dyDescent="0.25">
      <c r="D98" s="186" t="s">
        <v>271</v>
      </c>
      <c r="E98" s="189">
        <v>233</v>
      </c>
      <c r="F98" s="189">
        <v>199</v>
      </c>
      <c r="G98" s="189">
        <v>241</v>
      </c>
      <c r="H98" s="189">
        <v>252</v>
      </c>
      <c r="I98" s="189">
        <v>269</v>
      </c>
      <c r="J98" s="189">
        <v>263</v>
      </c>
      <c r="K98" s="189">
        <v>258</v>
      </c>
      <c r="L98" s="189">
        <v>274</v>
      </c>
      <c r="M98" s="189">
        <v>280</v>
      </c>
      <c r="N98" s="189">
        <v>281</v>
      </c>
      <c r="O98" s="189">
        <v>292</v>
      </c>
      <c r="P98" s="189">
        <v>279</v>
      </c>
      <c r="Q98" s="189">
        <v>290</v>
      </c>
      <c r="R98" s="189">
        <v>317</v>
      </c>
      <c r="S98" s="189">
        <v>303</v>
      </c>
      <c r="T98" s="189">
        <v>474</v>
      </c>
      <c r="U98" s="209">
        <v>490</v>
      </c>
    </row>
    <row r="99" spans="4:21" x14ac:dyDescent="0.25">
      <c r="D99" s="186" t="s">
        <v>272</v>
      </c>
      <c r="E99" s="189">
        <v>293</v>
      </c>
      <c r="F99" s="189">
        <v>269</v>
      </c>
      <c r="G99" s="189">
        <v>283</v>
      </c>
      <c r="H99" s="189">
        <v>329</v>
      </c>
      <c r="I99" s="189">
        <v>299</v>
      </c>
      <c r="J99" s="189">
        <v>328</v>
      </c>
      <c r="K99" s="189">
        <v>323</v>
      </c>
      <c r="L99" s="189">
        <v>330</v>
      </c>
      <c r="M99" s="189">
        <v>371</v>
      </c>
      <c r="N99" s="189">
        <v>320</v>
      </c>
      <c r="O99" s="189">
        <v>325</v>
      </c>
      <c r="P99" s="189">
        <v>365</v>
      </c>
      <c r="Q99" s="189">
        <v>397</v>
      </c>
      <c r="R99" s="189">
        <v>348</v>
      </c>
      <c r="S99" s="189">
        <v>374</v>
      </c>
      <c r="T99" s="189">
        <v>590</v>
      </c>
      <c r="U99" s="209">
        <v>575</v>
      </c>
    </row>
    <row r="100" spans="4:21" x14ac:dyDescent="0.25">
      <c r="D100" s="186" t="s">
        <v>273</v>
      </c>
      <c r="E100" s="189">
        <v>376</v>
      </c>
      <c r="F100" s="189">
        <v>346</v>
      </c>
      <c r="G100" s="189">
        <v>380</v>
      </c>
      <c r="H100" s="189">
        <v>405</v>
      </c>
      <c r="I100" s="189">
        <v>371</v>
      </c>
      <c r="J100" s="189">
        <v>409</v>
      </c>
      <c r="K100" s="189">
        <v>413</v>
      </c>
      <c r="L100" s="189">
        <v>416</v>
      </c>
      <c r="M100" s="189">
        <v>409</v>
      </c>
      <c r="N100" s="189">
        <v>429</v>
      </c>
      <c r="O100" s="189">
        <v>459</v>
      </c>
      <c r="P100" s="189">
        <v>462</v>
      </c>
      <c r="Q100" s="189">
        <v>428</v>
      </c>
      <c r="R100" s="189">
        <v>422</v>
      </c>
      <c r="S100" s="189">
        <v>470</v>
      </c>
      <c r="T100" s="189">
        <v>600</v>
      </c>
      <c r="U100" s="209">
        <v>681</v>
      </c>
    </row>
    <row r="101" spans="4:21" x14ac:dyDescent="0.25">
      <c r="D101" s="186" t="s">
        <v>274</v>
      </c>
      <c r="E101" s="189">
        <v>407</v>
      </c>
      <c r="F101" s="189">
        <v>377</v>
      </c>
      <c r="G101" s="189">
        <v>387</v>
      </c>
      <c r="H101" s="189">
        <v>448</v>
      </c>
      <c r="I101" s="189">
        <v>453</v>
      </c>
      <c r="J101" s="189">
        <v>466</v>
      </c>
      <c r="K101" s="189">
        <v>460</v>
      </c>
      <c r="L101" s="189">
        <v>473</v>
      </c>
      <c r="M101" s="189">
        <v>525</v>
      </c>
      <c r="N101" s="189">
        <v>511</v>
      </c>
      <c r="O101" s="189">
        <v>505</v>
      </c>
      <c r="P101" s="189">
        <v>522</v>
      </c>
      <c r="Q101" s="189">
        <v>520</v>
      </c>
      <c r="R101" s="189">
        <v>526</v>
      </c>
      <c r="S101" s="189">
        <v>542</v>
      </c>
      <c r="T101" s="189">
        <v>726</v>
      </c>
      <c r="U101" s="209">
        <v>730</v>
      </c>
    </row>
    <row r="102" spans="4:21" x14ac:dyDescent="0.25">
      <c r="D102" s="186" t="s">
        <v>275</v>
      </c>
      <c r="E102" s="191">
        <v>751</v>
      </c>
      <c r="F102" s="189">
        <v>818</v>
      </c>
      <c r="G102" s="189">
        <v>852</v>
      </c>
      <c r="H102" s="189">
        <v>892</v>
      </c>
      <c r="I102" s="189">
        <v>864</v>
      </c>
      <c r="J102" s="189">
        <v>1035</v>
      </c>
      <c r="K102" s="189">
        <v>893</v>
      </c>
      <c r="L102" s="189">
        <v>986</v>
      </c>
      <c r="M102" s="189">
        <v>1059</v>
      </c>
      <c r="N102" s="189">
        <v>1090</v>
      </c>
      <c r="O102" s="189">
        <v>1047</v>
      </c>
      <c r="P102" s="189">
        <v>1179</v>
      </c>
      <c r="Q102" s="189">
        <v>1135</v>
      </c>
      <c r="R102" s="189">
        <v>1192</v>
      </c>
      <c r="S102" s="189">
        <v>1214</v>
      </c>
      <c r="T102" s="189">
        <v>1501</v>
      </c>
      <c r="U102" s="208">
        <v>1552</v>
      </c>
    </row>
    <row r="103" spans="4:21" x14ac:dyDescent="0.25">
      <c r="D103" s="186" t="s">
        <v>104</v>
      </c>
      <c r="E103" s="192">
        <v>15</v>
      </c>
      <c r="F103" s="188">
        <v>18</v>
      </c>
      <c r="G103" s="188">
        <v>10</v>
      </c>
      <c r="H103" s="188">
        <v>14</v>
      </c>
      <c r="I103" s="188">
        <v>12</v>
      </c>
      <c r="J103" s="188">
        <v>9</v>
      </c>
      <c r="K103" s="188">
        <v>10</v>
      </c>
      <c r="L103" s="188">
        <v>16</v>
      </c>
      <c r="M103" s="188">
        <v>25</v>
      </c>
      <c r="N103" s="188">
        <v>14</v>
      </c>
      <c r="O103" s="188">
        <v>4</v>
      </c>
      <c r="P103" s="188">
        <v>5</v>
      </c>
      <c r="Q103" s="188">
        <v>4</v>
      </c>
      <c r="R103" s="188">
        <v>13</v>
      </c>
      <c r="S103" s="188">
        <v>7</v>
      </c>
      <c r="T103" s="188">
        <v>16</v>
      </c>
      <c r="U103" s="209">
        <v>14</v>
      </c>
    </row>
    <row r="104" spans="4:21" x14ac:dyDescent="0.25"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</row>
    <row r="105" spans="4:21" x14ac:dyDescent="0.25"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</row>
    <row r="106" spans="4:21" x14ac:dyDescent="0.25"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</row>
    <row r="107" spans="4:21" x14ac:dyDescent="0.25">
      <c r="D107" s="186" t="s">
        <v>276</v>
      </c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</row>
    <row r="108" spans="4:21" x14ac:dyDescent="0.25"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7E24-EAED-4D56-AA41-0AB3E7C24675}">
  <sheetPr>
    <tabColor rgb="FF66FFFF"/>
  </sheetPr>
  <dimension ref="B1:AU78"/>
  <sheetViews>
    <sheetView topLeftCell="T33" zoomScale="90" zoomScaleNormal="90" workbookViewId="0">
      <selection activeCell="W78" sqref="W78"/>
    </sheetView>
  </sheetViews>
  <sheetFormatPr baseColWidth="10" defaultColWidth="8.85546875" defaultRowHeight="15" x14ac:dyDescent="0.25"/>
  <cols>
    <col min="1" max="1" width="8.85546875" style="1"/>
    <col min="2" max="2" width="23.28515625" style="1" customWidth="1"/>
    <col min="3" max="4" width="11.28515625" style="1" bestFit="1" customWidth="1"/>
    <col min="5" max="12" width="11.42578125" style="1" bestFit="1" customWidth="1"/>
    <col min="13" max="17" width="11.28515625" style="1" bestFit="1" customWidth="1"/>
    <col min="18" max="18" width="11.28515625" style="1" customWidth="1"/>
    <col min="19" max="22" width="11.28515625" style="1" bestFit="1" customWidth="1"/>
    <col min="23" max="23" width="15.28515625" style="1" customWidth="1"/>
    <col min="24" max="24" width="11.28515625" style="1" bestFit="1" customWidth="1"/>
    <col min="25" max="25" width="22.5703125" style="1" customWidth="1"/>
    <col min="26" max="26" width="13" style="1" bestFit="1" customWidth="1"/>
    <col min="27" max="32" width="11.28515625" style="1" bestFit="1" customWidth="1"/>
    <col min="33" max="33" width="10.42578125" style="1" bestFit="1" customWidth="1"/>
    <col min="34" max="34" width="10.140625" style="1" bestFit="1" customWidth="1"/>
    <col min="35" max="35" width="9.140625" style="1" customWidth="1"/>
    <col min="36" max="16384" width="8.85546875" style="1"/>
  </cols>
  <sheetData>
    <row r="1" spans="2:36" x14ac:dyDescent="0.25">
      <c r="B1" s="238"/>
      <c r="C1" s="238"/>
      <c r="D1" s="238"/>
      <c r="E1"/>
    </row>
    <row r="3" spans="2:36" x14ac:dyDescent="0.25">
      <c r="B3" s="1" t="s">
        <v>277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</row>
    <row r="4" spans="2:36" x14ac:dyDescent="0.25">
      <c r="B4" s="1" t="s">
        <v>157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</row>
    <row r="5" spans="2:36" x14ac:dyDescent="0.25">
      <c r="B5" s="1" t="s">
        <v>158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</row>
    <row r="6" spans="2:36" x14ac:dyDescent="0.25">
      <c r="B6" s="1" t="s">
        <v>278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</row>
    <row r="7" spans="2:36" ht="15.75" thickBot="1" x14ac:dyDescent="0.3"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</row>
    <row r="8" spans="2:36" ht="15.75" thickBot="1" x14ac:dyDescent="0.3">
      <c r="B8" s="50"/>
      <c r="C8" s="231">
        <v>2005</v>
      </c>
      <c r="D8" s="237"/>
      <c r="E8" s="231">
        <v>2006</v>
      </c>
      <c r="F8" s="237"/>
      <c r="G8" s="231">
        <v>2007</v>
      </c>
      <c r="H8" s="237"/>
      <c r="I8" s="231">
        <v>2008</v>
      </c>
      <c r="J8" s="237"/>
      <c r="K8" s="231">
        <v>2009</v>
      </c>
      <c r="L8" s="237"/>
      <c r="M8" s="231">
        <v>2010</v>
      </c>
      <c r="N8" s="237"/>
      <c r="O8" s="231">
        <v>2011</v>
      </c>
      <c r="P8" s="237"/>
      <c r="Q8" s="231">
        <v>2012</v>
      </c>
      <c r="R8" s="237"/>
      <c r="S8" s="231">
        <v>2013</v>
      </c>
      <c r="T8" s="237"/>
      <c r="U8" s="231">
        <v>2014</v>
      </c>
      <c r="V8" s="237"/>
      <c r="W8" s="231">
        <v>2015</v>
      </c>
      <c r="X8" s="237"/>
      <c r="Y8" s="231">
        <v>2016</v>
      </c>
      <c r="Z8" s="237"/>
      <c r="AA8" s="231">
        <v>2017</v>
      </c>
      <c r="AB8" s="237"/>
      <c r="AC8" s="231">
        <v>2018</v>
      </c>
      <c r="AD8" s="237"/>
      <c r="AE8" s="231">
        <v>2019</v>
      </c>
      <c r="AF8" s="237"/>
      <c r="AG8" s="231">
        <v>2020</v>
      </c>
      <c r="AH8" s="232"/>
      <c r="AI8" s="231">
        <v>2021</v>
      </c>
      <c r="AJ8" s="232"/>
    </row>
    <row r="9" spans="2:36" x14ac:dyDescent="0.25">
      <c r="B9" s="53" t="s">
        <v>0</v>
      </c>
      <c r="C9" s="54" t="s">
        <v>279</v>
      </c>
      <c r="D9" s="49" t="s">
        <v>160</v>
      </c>
      <c r="E9" s="54" t="s">
        <v>279</v>
      </c>
      <c r="F9" s="49" t="s">
        <v>160</v>
      </c>
      <c r="G9" s="54" t="s">
        <v>279</v>
      </c>
      <c r="H9" s="55" t="s">
        <v>160</v>
      </c>
      <c r="I9" s="54" t="s">
        <v>279</v>
      </c>
      <c r="J9" s="55" t="s">
        <v>160</v>
      </c>
      <c r="K9" s="54" t="s">
        <v>279</v>
      </c>
      <c r="L9" s="55" t="s">
        <v>160</v>
      </c>
      <c r="M9" s="54" t="s">
        <v>279</v>
      </c>
      <c r="N9" s="55" t="s">
        <v>160</v>
      </c>
      <c r="O9" s="54" t="s">
        <v>279</v>
      </c>
      <c r="P9" s="55" t="s">
        <v>160</v>
      </c>
      <c r="Q9" s="54" t="s">
        <v>279</v>
      </c>
      <c r="R9" s="55" t="s">
        <v>160</v>
      </c>
      <c r="S9" s="54" t="s">
        <v>279</v>
      </c>
      <c r="T9" s="55" t="s">
        <v>160</v>
      </c>
      <c r="U9" s="54" t="s">
        <v>279</v>
      </c>
      <c r="V9" s="55" t="s">
        <v>160</v>
      </c>
      <c r="W9" s="54" t="s">
        <v>279</v>
      </c>
      <c r="X9" s="55" t="s">
        <v>160</v>
      </c>
      <c r="Y9" s="54" t="s">
        <v>279</v>
      </c>
      <c r="Z9" s="55" t="s">
        <v>160</v>
      </c>
      <c r="AA9" s="54" t="s">
        <v>279</v>
      </c>
      <c r="AB9" s="55" t="s">
        <v>160</v>
      </c>
      <c r="AC9" s="54" t="s">
        <v>279</v>
      </c>
      <c r="AD9" s="55" t="s">
        <v>160</v>
      </c>
      <c r="AE9" s="54" t="s">
        <v>279</v>
      </c>
      <c r="AF9" s="55" t="s">
        <v>160</v>
      </c>
      <c r="AG9" s="54" t="s">
        <v>279</v>
      </c>
      <c r="AH9" s="55" t="s">
        <v>160</v>
      </c>
      <c r="AI9" s="54" t="s">
        <v>279</v>
      </c>
      <c r="AJ9" s="55" t="s">
        <v>160</v>
      </c>
    </row>
    <row r="10" spans="2:36" x14ac:dyDescent="0.25">
      <c r="B10" s="53" t="s">
        <v>280</v>
      </c>
      <c r="C10" s="56">
        <v>44</v>
      </c>
      <c r="D10" s="57">
        <v>47</v>
      </c>
      <c r="E10" s="56">
        <v>63</v>
      </c>
      <c r="F10" s="57">
        <v>44</v>
      </c>
      <c r="G10" s="56">
        <v>73</v>
      </c>
      <c r="H10" s="58">
        <v>64</v>
      </c>
      <c r="I10" s="56">
        <v>62</v>
      </c>
      <c r="J10" s="58">
        <v>85</v>
      </c>
      <c r="K10" s="56">
        <v>81</v>
      </c>
      <c r="L10" s="58">
        <v>59</v>
      </c>
      <c r="M10" s="56">
        <v>87</v>
      </c>
      <c r="N10" s="58">
        <v>88</v>
      </c>
      <c r="O10" s="56">
        <v>80</v>
      </c>
      <c r="P10" s="58">
        <v>82</v>
      </c>
      <c r="Q10" s="56">
        <v>83</v>
      </c>
      <c r="R10" s="58">
        <v>80</v>
      </c>
      <c r="S10" s="56">
        <v>85</v>
      </c>
      <c r="T10" s="58">
        <v>70</v>
      </c>
      <c r="U10" s="56">
        <v>69</v>
      </c>
      <c r="V10" s="58">
        <v>66</v>
      </c>
      <c r="W10" s="56">
        <v>70</v>
      </c>
      <c r="X10" s="58">
        <v>69</v>
      </c>
      <c r="Y10" s="56">
        <v>69</v>
      </c>
      <c r="Z10" s="58">
        <v>83</v>
      </c>
      <c r="AA10" s="56">
        <v>76</v>
      </c>
      <c r="AB10" s="58">
        <v>105</v>
      </c>
      <c r="AC10" s="56">
        <v>41</v>
      </c>
      <c r="AD10" s="58">
        <v>62</v>
      </c>
      <c r="AE10" s="56">
        <v>57</v>
      </c>
      <c r="AF10" s="58">
        <v>56</v>
      </c>
      <c r="AG10" s="56">
        <v>44</v>
      </c>
      <c r="AH10" s="58">
        <v>39</v>
      </c>
      <c r="AI10" s="56">
        <v>56</v>
      </c>
      <c r="AJ10" s="58">
        <v>50</v>
      </c>
    </row>
    <row r="11" spans="2:36" x14ac:dyDescent="0.25">
      <c r="B11" s="53" t="s">
        <v>121</v>
      </c>
      <c r="C11" s="56">
        <v>2865</v>
      </c>
      <c r="D11" s="57">
        <v>2765</v>
      </c>
      <c r="E11" s="56">
        <v>2847</v>
      </c>
      <c r="F11" s="57">
        <v>2643</v>
      </c>
      <c r="G11" s="56">
        <v>3082</v>
      </c>
      <c r="H11" s="58">
        <v>2886</v>
      </c>
      <c r="I11" s="56">
        <v>3178</v>
      </c>
      <c r="J11" s="58">
        <v>2818</v>
      </c>
      <c r="K11" s="56">
        <v>3162</v>
      </c>
      <c r="L11" s="58">
        <v>3093</v>
      </c>
      <c r="M11" s="56">
        <v>3257</v>
      </c>
      <c r="N11" s="58">
        <v>3268</v>
      </c>
      <c r="O11" s="56">
        <v>3365</v>
      </c>
      <c r="P11" s="58">
        <v>3278</v>
      </c>
      <c r="Q11" s="56">
        <v>3283</v>
      </c>
      <c r="R11" s="58">
        <v>3126</v>
      </c>
      <c r="S11" s="56">
        <v>3197</v>
      </c>
      <c r="T11" s="58">
        <v>3135</v>
      </c>
      <c r="U11" s="56">
        <v>3203</v>
      </c>
      <c r="V11" s="58">
        <v>2871</v>
      </c>
      <c r="W11" s="56">
        <v>3002</v>
      </c>
      <c r="X11" s="58">
        <v>2927</v>
      </c>
      <c r="Y11" s="56">
        <v>2879</v>
      </c>
      <c r="Z11" s="58">
        <v>2788</v>
      </c>
      <c r="AA11" s="56">
        <v>2874</v>
      </c>
      <c r="AB11" s="58">
        <v>2837</v>
      </c>
      <c r="AC11" s="56">
        <v>2764</v>
      </c>
      <c r="AD11" s="58">
        <v>2741</v>
      </c>
      <c r="AE11" s="56">
        <v>2426</v>
      </c>
      <c r="AF11" s="58">
        <v>2382</v>
      </c>
      <c r="AG11" s="56">
        <v>1978</v>
      </c>
      <c r="AH11" s="58">
        <v>1944</v>
      </c>
      <c r="AI11" s="56">
        <v>2174</v>
      </c>
      <c r="AJ11" s="58">
        <v>2034</v>
      </c>
    </row>
    <row r="12" spans="2:36" x14ac:dyDescent="0.25">
      <c r="B12" s="53" t="s">
        <v>122</v>
      </c>
      <c r="C12" s="56">
        <v>4877</v>
      </c>
      <c r="D12" s="57">
        <v>4621</v>
      </c>
      <c r="E12" s="56">
        <v>4878</v>
      </c>
      <c r="F12" s="57">
        <v>4568</v>
      </c>
      <c r="G12" s="56">
        <v>5157</v>
      </c>
      <c r="H12" s="58">
        <v>4972</v>
      </c>
      <c r="I12" s="56">
        <v>5147</v>
      </c>
      <c r="J12" s="58">
        <v>4741</v>
      </c>
      <c r="K12" s="56">
        <v>5109</v>
      </c>
      <c r="L12" s="58">
        <v>4990</v>
      </c>
      <c r="M12" s="56">
        <v>5136</v>
      </c>
      <c r="N12" s="58">
        <v>5125</v>
      </c>
      <c r="O12" s="56">
        <v>5205</v>
      </c>
      <c r="P12" s="58">
        <v>5308</v>
      </c>
      <c r="Q12" s="56">
        <v>5173</v>
      </c>
      <c r="R12" s="58">
        <v>4946</v>
      </c>
      <c r="S12" s="56">
        <v>5101</v>
      </c>
      <c r="T12" s="58">
        <v>4984</v>
      </c>
      <c r="U12" s="56">
        <v>4781</v>
      </c>
      <c r="V12" s="58">
        <v>4780</v>
      </c>
      <c r="W12" s="56">
        <v>4824</v>
      </c>
      <c r="X12" s="58">
        <v>4571</v>
      </c>
      <c r="Y12" s="56">
        <v>4668</v>
      </c>
      <c r="Z12" s="58">
        <v>4586</v>
      </c>
      <c r="AA12" s="56">
        <v>4484</v>
      </c>
      <c r="AB12" s="58">
        <v>4397</v>
      </c>
      <c r="AC12" s="56">
        <v>4416</v>
      </c>
      <c r="AD12" s="58">
        <v>4222</v>
      </c>
      <c r="AE12" s="56">
        <v>4018</v>
      </c>
      <c r="AF12" s="58">
        <v>3863</v>
      </c>
      <c r="AG12" s="56">
        <v>3398</v>
      </c>
      <c r="AH12" s="58">
        <v>3268</v>
      </c>
      <c r="AI12" s="56">
        <v>3719</v>
      </c>
      <c r="AJ12" s="58">
        <v>3635</v>
      </c>
    </row>
    <row r="13" spans="2:36" x14ac:dyDescent="0.25">
      <c r="B13" s="53" t="s">
        <v>123</v>
      </c>
      <c r="C13" s="56">
        <v>4320</v>
      </c>
      <c r="D13" s="57">
        <v>4158</v>
      </c>
      <c r="E13" s="56">
        <v>4207</v>
      </c>
      <c r="F13" s="57">
        <v>4044</v>
      </c>
      <c r="G13" s="56">
        <v>4399</v>
      </c>
      <c r="H13" s="58">
        <v>4148</v>
      </c>
      <c r="I13" s="56">
        <v>4252</v>
      </c>
      <c r="J13" s="58">
        <v>4145</v>
      </c>
      <c r="K13" s="56">
        <v>4143</v>
      </c>
      <c r="L13" s="58">
        <v>4060</v>
      </c>
      <c r="M13" s="56">
        <v>4333</v>
      </c>
      <c r="N13" s="58">
        <v>4096</v>
      </c>
      <c r="O13" s="56">
        <v>4324</v>
      </c>
      <c r="P13" s="58">
        <v>4282</v>
      </c>
      <c r="Q13" s="56">
        <v>4182</v>
      </c>
      <c r="R13" s="58">
        <v>4161</v>
      </c>
      <c r="S13" s="56">
        <v>4221</v>
      </c>
      <c r="T13" s="58">
        <v>4283</v>
      </c>
      <c r="U13" s="56">
        <v>4260</v>
      </c>
      <c r="V13" s="58">
        <v>4130</v>
      </c>
      <c r="W13" s="56">
        <v>4264</v>
      </c>
      <c r="X13" s="58">
        <v>4014</v>
      </c>
      <c r="Y13" s="56">
        <v>4189</v>
      </c>
      <c r="Z13" s="58">
        <v>4016</v>
      </c>
      <c r="AA13" s="56">
        <v>4078</v>
      </c>
      <c r="AB13" s="58">
        <v>4106</v>
      </c>
      <c r="AC13" s="56">
        <v>3961</v>
      </c>
      <c r="AD13" s="58">
        <v>3983</v>
      </c>
      <c r="AE13" s="56">
        <v>3844</v>
      </c>
      <c r="AF13" s="58">
        <v>3743</v>
      </c>
      <c r="AG13" s="56">
        <v>3444</v>
      </c>
      <c r="AH13" s="58">
        <v>3195</v>
      </c>
      <c r="AI13" s="56">
        <v>3545</v>
      </c>
      <c r="AJ13" s="58">
        <v>3506</v>
      </c>
    </row>
    <row r="14" spans="2:36" x14ac:dyDescent="0.25">
      <c r="B14" s="53" t="s">
        <v>124</v>
      </c>
      <c r="C14" s="56">
        <v>3065</v>
      </c>
      <c r="D14" s="57">
        <v>3014</v>
      </c>
      <c r="E14" s="56">
        <v>3039</v>
      </c>
      <c r="F14" s="57">
        <v>2921</v>
      </c>
      <c r="G14" s="56">
        <v>3100</v>
      </c>
      <c r="H14" s="58">
        <v>3121</v>
      </c>
      <c r="I14" s="56">
        <v>3058</v>
      </c>
      <c r="J14" s="58">
        <v>3071</v>
      </c>
      <c r="K14" s="56">
        <v>3099</v>
      </c>
      <c r="L14" s="58">
        <v>2943</v>
      </c>
      <c r="M14" s="56">
        <v>3051</v>
      </c>
      <c r="N14" s="58">
        <v>2972</v>
      </c>
      <c r="O14" s="56">
        <v>2965</v>
      </c>
      <c r="P14" s="58">
        <v>2901</v>
      </c>
      <c r="Q14" s="56">
        <v>3000</v>
      </c>
      <c r="R14" s="58">
        <v>2802</v>
      </c>
      <c r="S14" s="56">
        <v>2872</v>
      </c>
      <c r="T14" s="58">
        <v>2846</v>
      </c>
      <c r="U14" s="56">
        <v>2709</v>
      </c>
      <c r="V14" s="58">
        <v>2822</v>
      </c>
      <c r="W14" s="56">
        <v>2851</v>
      </c>
      <c r="X14" s="58">
        <v>2722</v>
      </c>
      <c r="Y14" s="56">
        <v>2835</v>
      </c>
      <c r="Z14" s="58">
        <v>2739</v>
      </c>
      <c r="AA14" s="56">
        <v>2942</v>
      </c>
      <c r="AB14" s="58">
        <v>2776</v>
      </c>
      <c r="AC14" s="56">
        <v>2847</v>
      </c>
      <c r="AD14" s="58">
        <v>2693</v>
      </c>
      <c r="AE14" s="56">
        <v>2712</v>
      </c>
      <c r="AF14" s="58">
        <v>2855</v>
      </c>
      <c r="AG14" s="56">
        <v>2514</v>
      </c>
      <c r="AH14" s="58">
        <v>2466</v>
      </c>
      <c r="AI14" s="56">
        <v>2638</v>
      </c>
      <c r="AJ14" s="58">
        <v>2557</v>
      </c>
    </row>
    <row r="15" spans="2:36" x14ac:dyDescent="0.25">
      <c r="B15" s="53" t="s">
        <v>125</v>
      </c>
      <c r="C15" s="56">
        <v>1553</v>
      </c>
      <c r="D15" s="57">
        <v>1520</v>
      </c>
      <c r="E15" s="56">
        <v>1486</v>
      </c>
      <c r="F15" s="57">
        <v>1446</v>
      </c>
      <c r="G15" s="56">
        <v>1588</v>
      </c>
      <c r="H15" s="58">
        <v>1574</v>
      </c>
      <c r="I15" s="56">
        <v>1626</v>
      </c>
      <c r="J15" s="58">
        <v>1497</v>
      </c>
      <c r="K15" s="56">
        <v>1513</v>
      </c>
      <c r="L15" s="58">
        <v>1539</v>
      </c>
      <c r="M15" s="56">
        <v>1590</v>
      </c>
      <c r="N15" s="58">
        <v>1548</v>
      </c>
      <c r="O15" s="56">
        <v>1559</v>
      </c>
      <c r="P15" s="58">
        <v>1539</v>
      </c>
      <c r="Q15" s="56">
        <v>1434</v>
      </c>
      <c r="R15" s="58">
        <v>1458</v>
      </c>
      <c r="S15" s="56">
        <v>1474</v>
      </c>
      <c r="T15" s="58">
        <v>1424</v>
      </c>
      <c r="U15" s="56">
        <v>1463</v>
      </c>
      <c r="V15" s="58">
        <v>1437</v>
      </c>
      <c r="W15" s="56">
        <v>1427</v>
      </c>
      <c r="X15" s="58">
        <v>1373</v>
      </c>
      <c r="Y15" s="56">
        <v>1481</v>
      </c>
      <c r="Z15" s="58">
        <v>1441</v>
      </c>
      <c r="AA15" s="56">
        <v>1387</v>
      </c>
      <c r="AB15" s="58">
        <v>1372</v>
      </c>
      <c r="AC15" s="56">
        <v>1448</v>
      </c>
      <c r="AD15" s="58">
        <v>1345</v>
      </c>
      <c r="AE15" s="56">
        <v>1335</v>
      </c>
      <c r="AF15" s="58">
        <v>1308</v>
      </c>
      <c r="AG15" s="56">
        <v>1288</v>
      </c>
      <c r="AH15" s="58">
        <v>1194</v>
      </c>
      <c r="AI15" s="56">
        <v>1383</v>
      </c>
      <c r="AJ15" s="58">
        <v>1270</v>
      </c>
    </row>
    <row r="16" spans="2:36" x14ac:dyDescent="0.25">
      <c r="B16" s="53" t="s">
        <v>126</v>
      </c>
      <c r="C16" s="56">
        <v>378</v>
      </c>
      <c r="D16" s="57">
        <v>366</v>
      </c>
      <c r="E16" s="56">
        <v>402</v>
      </c>
      <c r="F16" s="57">
        <v>391</v>
      </c>
      <c r="G16" s="56">
        <v>400</v>
      </c>
      <c r="H16" s="58">
        <v>367</v>
      </c>
      <c r="I16" s="56">
        <v>362</v>
      </c>
      <c r="J16" s="58">
        <v>374</v>
      </c>
      <c r="K16" s="56">
        <v>398</v>
      </c>
      <c r="L16" s="58">
        <v>378</v>
      </c>
      <c r="M16" s="56">
        <v>374</v>
      </c>
      <c r="N16" s="58">
        <v>347</v>
      </c>
      <c r="O16" s="56">
        <v>342</v>
      </c>
      <c r="P16" s="58">
        <v>345</v>
      </c>
      <c r="Q16" s="56">
        <v>361</v>
      </c>
      <c r="R16" s="58">
        <v>355</v>
      </c>
      <c r="S16" s="56">
        <v>327</v>
      </c>
      <c r="T16" s="58">
        <v>349</v>
      </c>
      <c r="U16" s="56">
        <v>356</v>
      </c>
      <c r="V16" s="58">
        <v>340</v>
      </c>
      <c r="W16" s="56">
        <v>354</v>
      </c>
      <c r="X16" s="58">
        <v>344</v>
      </c>
      <c r="Y16" s="56">
        <v>342</v>
      </c>
      <c r="Z16" s="58">
        <v>364</v>
      </c>
      <c r="AA16" s="56">
        <v>356</v>
      </c>
      <c r="AB16" s="58">
        <v>336</v>
      </c>
      <c r="AC16" s="56">
        <v>374</v>
      </c>
      <c r="AD16" s="58">
        <v>338</v>
      </c>
      <c r="AE16" s="56">
        <v>339</v>
      </c>
      <c r="AF16" s="58">
        <v>324</v>
      </c>
      <c r="AG16" s="56">
        <v>325</v>
      </c>
      <c r="AH16" s="58">
        <v>313</v>
      </c>
      <c r="AI16" s="56">
        <v>353</v>
      </c>
      <c r="AJ16" s="58">
        <v>318</v>
      </c>
    </row>
    <row r="17" spans="2:47" x14ac:dyDescent="0.25">
      <c r="B17" s="53" t="s">
        <v>127</v>
      </c>
      <c r="C17" s="56">
        <v>29</v>
      </c>
      <c r="D17" s="57">
        <v>39</v>
      </c>
      <c r="E17" s="56">
        <v>35</v>
      </c>
      <c r="F17" s="57">
        <v>34</v>
      </c>
      <c r="G17" s="56">
        <v>27</v>
      </c>
      <c r="H17" s="58">
        <v>28</v>
      </c>
      <c r="I17" s="56">
        <v>28</v>
      </c>
      <c r="J17" s="58">
        <v>24</v>
      </c>
      <c r="K17" s="56">
        <v>29</v>
      </c>
      <c r="L17" s="58">
        <v>28</v>
      </c>
      <c r="M17" s="56">
        <v>24</v>
      </c>
      <c r="N17" s="58">
        <v>15</v>
      </c>
      <c r="O17" s="56">
        <v>23</v>
      </c>
      <c r="P17" s="58">
        <v>33</v>
      </c>
      <c r="Q17" s="56">
        <v>18</v>
      </c>
      <c r="R17" s="58">
        <v>22</v>
      </c>
      <c r="S17" s="56">
        <v>30</v>
      </c>
      <c r="T17" s="58">
        <v>24</v>
      </c>
      <c r="U17" s="56">
        <v>26</v>
      </c>
      <c r="V17" s="58">
        <v>22</v>
      </c>
      <c r="W17" s="56">
        <v>18</v>
      </c>
      <c r="X17" s="58">
        <v>23</v>
      </c>
      <c r="Y17" s="56">
        <v>30</v>
      </c>
      <c r="Z17" s="58">
        <v>20</v>
      </c>
      <c r="AA17" s="56">
        <v>27</v>
      </c>
      <c r="AB17" s="58">
        <v>27</v>
      </c>
      <c r="AC17" s="56">
        <v>20</v>
      </c>
      <c r="AD17" s="58">
        <v>27</v>
      </c>
      <c r="AE17" s="56">
        <v>19</v>
      </c>
      <c r="AF17" s="58">
        <v>13</v>
      </c>
      <c r="AG17" s="56">
        <v>18</v>
      </c>
      <c r="AH17" s="58">
        <v>15</v>
      </c>
      <c r="AI17" s="56">
        <v>10</v>
      </c>
      <c r="AJ17" s="58">
        <v>22</v>
      </c>
    </row>
    <row r="18" spans="2:47" x14ac:dyDescent="0.25">
      <c r="B18" s="53" t="s">
        <v>281</v>
      </c>
      <c r="C18" s="56">
        <v>6</v>
      </c>
      <c r="D18" s="57">
        <v>7</v>
      </c>
      <c r="E18" s="56">
        <v>4</v>
      </c>
      <c r="F18" s="57">
        <v>7</v>
      </c>
      <c r="G18" s="56">
        <v>5</v>
      </c>
      <c r="H18" s="58">
        <v>4</v>
      </c>
      <c r="I18" s="56">
        <v>5</v>
      </c>
      <c r="J18" s="58">
        <v>7</v>
      </c>
      <c r="K18" s="56">
        <v>6</v>
      </c>
      <c r="L18" s="58">
        <v>4</v>
      </c>
      <c r="M18" s="56">
        <v>5</v>
      </c>
      <c r="N18" s="58">
        <v>1</v>
      </c>
      <c r="O18" s="56">
        <v>3</v>
      </c>
      <c r="P18" s="58">
        <v>2</v>
      </c>
      <c r="Q18" s="56">
        <v>5</v>
      </c>
      <c r="R18" s="58"/>
      <c r="S18" s="56"/>
      <c r="T18" s="58">
        <v>1</v>
      </c>
      <c r="U18" s="56">
        <v>2</v>
      </c>
      <c r="V18" s="58">
        <v>2</v>
      </c>
      <c r="W18" s="56">
        <v>4</v>
      </c>
      <c r="X18" s="58">
        <v>1</v>
      </c>
      <c r="Y18" s="56">
        <v>2</v>
      </c>
      <c r="Z18" s="58">
        <v>1</v>
      </c>
      <c r="AA18" s="56">
        <v>4</v>
      </c>
      <c r="AB18" s="58"/>
      <c r="AC18" s="56">
        <v>1</v>
      </c>
      <c r="AD18" s="58">
        <v>3</v>
      </c>
      <c r="AE18" s="56"/>
      <c r="AF18" s="58"/>
      <c r="AG18" s="56">
        <v>2</v>
      </c>
      <c r="AH18" s="58">
        <v>5</v>
      </c>
      <c r="AI18" s="56">
        <v>1</v>
      </c>
      <c r="AJ18" s="58">
        <v>1</v>
      </c>
    </row>
    <row r="19" spans="2:47" ht="15.75" thickBot="1" x14ac:dyDescent="0.3">
      <c r="B19" s="59" t="s">
        <v>104</v>
      </c>
      <c r="C19" s="60">
        <v>426</v>
      </c>
      <c r="D19" s="61">
        <v>574</v>
      </c>
      <c r="E19" s="60">
        <v>411</v>
      </c>
      <c r="F19" s="61">
        <v>593</v>
      </c>
      <c r="G19" s="60">
        <v>472</v>
      </c>
      <c r="H19" s="62">
        <v>613</v>
      </c>
      <c r="I19" s="60">
        <v>486</v>
      </c>
      <c r="J19" s="62">
        <v>699</v>
      </c>
      <c r="K19" s="60">
        <v>403</v>
      </c>
      <c r="L19" s="62">
        <v>564</v>
      </c>
      <c r="M19" s="60">
        <v>422</v>
      </c>
      <c r="N19" s="62">
        <v>584</v>
      </c>
      <c r="O19" s="60">
        <v>488</v>
      </c>
      <c r="P19" s="62">
        <v>757</v>
      </c>
      <c r="Q19" s="60">
        <v>626</v>
      </c>
      <c r="R19" s="62">
        <v>748</v>
      </c>
      <c r="S19" s="60">
        <v>412</v>
      </c>
      <c r="T19" s="62">
        <v>519</v>
      </c>
      <c r="U19" s="60">
        <v>446</v>
      </c>
      <c r="V19" s="62">
        <v>511</v>
      </c>
      <c r="W19" s="60">
        <v>509</v>
      </c>
      <c r="X19" s="62">
        <v>532</v>
      </c>
      <c r="Y19" s="60">
        <v>532</v>
      </c>
      <c r="Z19" s="62">
        <v>621</v>
      </c>
      <c r="AA19" s="60">
        <v>1197</v>
      </c>
      <c r="AB19" s="62">
        <v>1227</v>
      </c>
      <c r="AC19" s="60">
        <v>985</v>
      </c>
      <c r="AD19" s="62">
        <v>1037</v>
      </c>
      <c r="AE19" s="60">
        <v>1104</v>
      </c>
      <c r="AF19" s="62">
        <v>1155</v>
      </c>
      <c r="AG19" s="60">
        <v>467</v>
      </c>
      <c r="AH19" s="62">
        <v>474</v>
      </c>
      <c r="AI19" s="60">
        <v>607</v>
      </c>
      <c r="AJ19" s="62">
        <v>677</v>
      </c>
    </row>
    <row r="20" spans="2:47" x14ac:dyDescent="0.25"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</row>
    <row r="21" spans="2:47" ht="15.75" thickBot="1" x14ac:dyDescent="0.3">
      <c r="B21" s="63" t="s">
        <v>282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</row>
    <row r="22" spans="2:47" s="65" customFormat="1" ht="15.75" thickBot="1" x14ac:dyDescent="0.3">
      <c r="B22" s="64"/>
      <c r="C22" s="233">
        <v>2005</v>
      </c>
      <c r="D22" s="234"/>
      <c r="E22" s="233">
        <v>2006</v>
      </c>
      <c r="F22" s="234"/>
      <c r="G22" s="233">
        <v>2007</v>
      </c>
      <c r="H22" s="234"/>
      <c r="I22" s="233">
        <v>2008</v>
      </c>
      <c r="J22" s="234"/>
      <c r="K22" s="233">
        <v>2009</v>
      </c>
      <c r="L22" s="234"/>
      <c r="M22" s="233">
        <v>2010</v>
      </c>
      <c r="N22" s="234"/>
      <c r="O22" s="233">
        <v>2011</v>
      </c>
      <c r="P22" s="234"/>
      <c r="Q22" s="233">
        <v>2012</v>
      </c>
      <c r="R22" s="234"/>
      <c r="S22" s="233">
        <v>2013</v>
      </c>
      <c r="T22" s="234"/>
      <c r="U22" s="233">
        <v>2014</v>
      </c>
      <c r="V22" s="234"/>
      <c r="W22" s="233">
        <v>2015</v>
      </c>
      <c r="X22" s="234"/>
      <c r="Y22" s="233">
        <v>2016</v>
      </c>
      <c r="Z22" s="234"/>
      <c r="AA22" s="233">
        <v>2017</v>
      </c>
      <c r="AB22" s="234"/>
      <c r="AC22" s="233">
        <v>2018</v>
      </c>
      <c r="AD22" s="234"/>
      <c r="AE22" s="233">
        <v>2019</v>
      </c>
      <c r="AF22" s="234"/>
      <c r="AG22" s="233">
        <v>2020</v>
      </c>
      <c r="AH22" s="234"/>
      <c r="AI22" s="233">
        <v>2021</v>
      </c>
      <c r="AJ22" s="234"/>
    </row>
    <row r="23" spans="2:47" s="70" customFormat="1" x14ac:dyDescent="0.25">
      <c r="B23" s="66" t="s">
        <v>0</v>
      </c>
      <c r="C23" s="67" t="s">
        <v>279</v>
      </c>
      <c r="D23" s="68" t="s">
        <v>160</v>
      </c>
      <c r="E23" s="67" t="s">
        <v>279</v>
      </c>
      <c r="F23" s="68" t="s">
        <v>160</v>
      </c>
      <c r="G23" s="67" t="s">
        <v>279</v>
      </c>
      <c r="H23" s="68" t="s">
        <v>160</v>
      </c>
      <c r="I23" s="67" t="s">
        <v>279</v>
      </c>
      <c r="J23" s="68" t="s">
        <v>160</v>
      </c>
      <c r="K23" s="67" t="s">
        <v>279</v>
      </c>
      <c r="L23" s="68" t="s">
        <v>160</v>
      </c>
      <c r="M23" s="67" t="s">
        <v>279</v>
      </c>
      <c r="N23" s="68" t="s">
        <v>160</v>
      </c>
      <c r="O23" s="67" t="s">
        <v>279</v>
      </c>
      <c r="P23" s="68" t="s">
        <v>160</v>
      </c>
      <c r="Q23" s="67" t="s">
        <v>279</v>
      </c>
      <c r="R23" s="68" t="s">
        <v>160</v>
      </c>
      <c r="S23" s="67" t="s">
        <v>279</v>
      </c>
      <c r="T23" s="69" t="s">
        <v>160</v>
      </c>
      <c r="U23" s="67" t="s">
        <v>279</v>
      </c>
      <c r="V23" s="68" t="s">
        <v>160</v>
      </c>
      <c r="W23" s="67" t="s">
        <v>279</v>
      </c>
      <c r="X23" s="68" t="s">
        <v>160</v>
      </c>
      <c r="Y23" s="67" t="s">
        <v>279</v>
      </c>
      <c r="Z23" s="68" t="s">
        <v>160</v>
      </c>
      <c r="AA23" s="67" t="s">
        <v>279</v>
      </c>
      <c r="AB23" s="68" t="s">
        <v>160</v>
      </c>
      <c r="AC23" s="67" t="s">
        <v>279</v>
      </c>
      <c r="AD23" s="68" t="s">
        <v>160</v>
      </c>
      <c r="AE23" s="67" t="s">
        <v>279</v>
      </c>
      <c r="AF23" s="68" t="s">
        <v>160</v>
      </c>
      <c r="AG23" s="67" t="s">
        <v>279</v>
      </c>
      <c r="AH23" s="68" t="s">
        <v>160</v>
      </c>
      <c r="AI23" s="67" t="s">
        <v>279</v>
      </c>
      <c r="AJ23" s="68" t="s">
        <v>160</v>
      </c>
    </row>
    <row r="24" spans="2:47" s="70" customFormat="1" x14ac:dyDescent="0.25">
      <c r="B24" s="66" t="s">
        <v>280</v>
      </c>
      <c r="C24" s="67">
        <f>C10+C10*(C$19/SUM(C$10:C$18))</f>
        <v>45.093773706016222</v>
      </c>
      <c r="D24" s="68">
        <f>D10+D10*(D$19/SUM(D$10:D$18))</f>
        <v>48.631372074741492</v>
      </c>
      <c r="E24" s="67">
        <f t="shared" ref="E24:AH32" si="0">E10+E10*(E$19/SUM(E$10:E$18))</f>
        <v>64.52661989269501</v>
      </c>
      <c r="F24" s="68">
        <f t="shared" si="0"/>
        <v>45.620822462417692</v>
      </c>
      <c r="G24" s="67">
        <f t="shared" si="0"/>
        <v>74.932364982334136</v>
      </c>
      <c r="H24" s="68">
        <f t="shared" si="0"/>
        <v>66.285714285714292</v>
      </c>
      <c r="I24" s="67">
        <f t="shared" si="0"/>
        <v>63.70064341347782</v>
      </c>
      <c r="J24" s="68">
        <f t="shared" si="0"/>
        <v>88.54462474645031</v>
      </c>
      <c r="K24" s="67">
        <f t="shared" si="0"/>
        <v>82.861060433295322</v>
      </c>
      <c r="L24" s="68">
        <f t="shared" si="0"/>
        <v>60.94664794664795</v>
      </c>
      <c r="M24" s="67">
        <f t="shared" si="0"/>
        <v>89.056000448003587</v>
      </c>
      <c r="N24" s="68">
        <f t="shared" si="0"/>
        <v>90.943413516609397</v>
      </c>
      <c r="O24" s="67">
        <f t="shared" si="0"/>
        <v>82.185156162543379</v>
      </c>
      <c r="P24" s="68">
        <f t="shared" si="0"/>
        <v>85.4931907709623</v>
      </c>
      <c r="Q24" s="67">
        <f t="shared" si="0"/>
        <v>85.962426592166025</v>
      </c>
      <c r="R24" s="68">
        <f t="shared" si="0"/>
        <v>83.530383480825961</v>
      </c>
      <c r="S24" s="67">
        <f t="shared" si="0"/>
        <v>87.023458716126427</v>
      </c>
      <c r="T24" s="69">
        <f t="shared" si="0"/>
        <v>72.122575368076653</v>
      </c>
      <c r="U24" s="67">
        <f t="shared" si="0"/>
        <v>70.824293081984706</v>
      </c>
      <c r="V24" s="68">
        <f t="shared" si="0"/>
        <v>68.04772313296904</v>
      </c>
      <c r="W24" s="67">
        <f t="shared" si="0"/>
        <v>72.119067443796837</v>
      </c>
      <c r="X24" s="68">
        <f t="shared" si="0"/>
        <v>71.287958115183244</v>
      </c>
      <c r="Y24" s="67">
        <f t="shared" si="0"/>
        <v>71.225401636859658</v>
      </c>
      <c r="Z24" s="68">
        <f t="shared" si="0"/>
        <v>86.21380471380472</v>
      </c>
      <c r="AA24" s="67">
        <f t="shared" si="0"/>
        <v>81.605866403746617</v>
      </c>
      <c r="AB24" s="68">
        <f t="shared" si="0"/>
        <v>113.07439207821508</v>
      </c>
      <c r="AC24" s="67">
        <f t="shared" si="0"/>
        <v>43.544417842741936</v>
      </c>
      <c r="AD24" s="68">
        <f t="shared" si="0"/>
        <v>66.171143116647201</v>
      </c>
      <c r="AE24" s="67">
        <f t="shared" si="0"/>
        <v>61.26630508474576</v>
      </c>
      <c r="AF24" s="68">
        <f t="shared" si="0"/>
        <v>60.447194719471945</v>
      </c>
      <c r="AG24" s="67">
        <f>AG10+AG10*(AG$19/SUM(AG$10:AG$18))</f>
        <v>45.579279071554836</v>
      </c>
      <c r="AH24" s="68">
        <f t="shared" si="0"/>
        <v>40.486132325749658</v>
      </c>
      <c r="AI24" s="67">
        <f>AI10+AI10*(AI$19/SUM(AI$10:AI$18))</f>
        <v>58.449167807478922</v>
      </c>
      <c r="AJ24" s="68">
        <f t="shared" ref="AJ24" si="1">AJ10+AJ10*(AJ$19/SUM(AJ$10:AJ$18))</f>
        <v>52.527439707309789</v>
      </c>
    </row>
    <row r="25" spans="2:47" s="70" customFormat="1" x14ac:dyDescent="0.25">
      <c r="B25" s="66" t="s">
        <v>121</v>
      </c>
      <c r="C25" s="67">
        <f t="shared" ref="C25:Q32" si="2">C11+C11*(C$19/SUM(C$10:C$18))</f>
        <v>2936.219583357647</v>
      </c>
      <c r="D25" s="68">
        <f t="shared" si="2"/>
        <v>2860.9732720566003</v>
      </c>
      <c r="E25" s="67">
        <f t="shared" si="0"/>
        <v>2915.9886799127412</v>
      </c>
      <c r="F25" s="68">
        <f t="shared" si="0"/>
        <v>2740.3598583674989</v>
      </c>
      <c r="G25" s="67">
        <f t="shared" si="0"/>
        <v>3163.5828613089561</v>
      </c>
      <c r="H25" s="68">
        <f t="shared" si="0"/>
        <v>2989.0714285714284</v>
      </c>
      <c r="I25" s="67">
        <f t="shared" si="0"/>
        <v>3265.1716898069758</v>
      </c>
      <c r="J25" s="68">
        <f t="shared" si="0"/>
        <v>2935.5147357117289</v>
      </c>
      <c r="K25" s="67">
        <f t="shared" si="0"/>
        <v>3234.6502850627139</v>
      </c>
      <c r="L25" s="68">
        <f t="shared" si="0"/>
        <v>3195.050544050544</v>
      </c>
      <c r="M25" s="67">
        <f t="shared" si="0"/>
        <v>3333.9700397603183</v>
      </c>
      <c r="N25" s="68">
        <f t="shared" si="0"/>
        <v>3377.3076746849943</v>
      </c>
      <c r="O25" s="67">
        <f t="shared" si="0"/>
        <v>3456.9131310869807</v>
      </c>
      <c r="P25" s="68">
        <f t="shared" si="0"/>
        <v>3417.6424310635903</v>
      </c>
      <c r="Q25" s="67">
        <f t="shared" si="0"/>
        <v>3400.1764638804948</v>
      </c>
      <c r="R25" s="68">
        <f t="shared" si="0"/>
        <v>3263.9497345132745</v>
      </c>
      <c r="S25" s="67">
        <f t="shared" si="0"/>
        <v>3273.1058531230137</v>
      </c>
      <c r="T25" s="69">
        <f t="shared" si="0"/>
        <v>3230.0610539845757</v>
      </c>
      <c r="U25" s="67">
        <f t="shared" si="0"/>
        <v>3287.6842136463333</v>
      </c>
      <c r="V25" s="68">
        <f t="shared" si="0"/>
        <v>2960.0759562841531</v>
      </c>
      <c r="W25" s="67">
        <f t="shared" si="0"/>
        <v>3092.8777209468299</v>
      </c>
      <c r="X25" s="68">
        <f t="shared" si="0"/>
        <v>3024.0558464223386</v>
      </c>
      <c r="Y25" s="67">
        <f t="shared" si="0"/>
        <v>2971.8540769930282</v>
      </c>
      <c r="Z25" s="68">
        <f t="shared" si="0"/>
        <v>2895.9528619528619</v>
      </c>
      <c r="AA25" s="67">
        <f t="shared" si="0"/>
        <v>3085.9902637416812</v>
      </c>
      <c r="AB25" s="68">
        <f t="shared" si="0"/>
        <v>3055.1623840561542</v>
      </c>
      <c r="AC25" s="67">
        <f t="shared" si="0"/>
        <v>2935.5309979838712</v>
      </c>
      <c r="AD25" s="68">
        <f t="shared" si="0"/>
        <v>2925.4048916569354</v>
      </c>
      <c r="AE25" s="67">
        <f t="shared" si="0"/>
        <v>2607.5799322033899</v>
      </c>
      <c r="AF25" s="68">
        <f t="shared" si="0"/>
        <v>2571.1646039603961</v>
      </c>
      <c r="AG25" s="67">
        <f t="shared" si="0"/>
        <v>2048.9957728076242</v>
      </c>
      <c r="AH25" s="68">
        <f t="shared" si="0"/>
        <v>2018.07798054506</v>
      </c>
      <c r="AI25" s="67">
        <f t="shared" ref="AI25:AJ25" si="3">AI11+AI11*(AI$19/SUM(AI$10:AI$18))</f>
        <v>2269.0801930974853</v>
      </c>
      <c r="AJ25" s="68">
        <f t="shared" si="3"/>
        <v>2136.8162472933623</v>
      </c>
    </row>
    <row r="26" spans="2:47" s="70" customFormat="1" x14ac:dyDescent="0.25">
      <c r="B26" s="66" t="s">
        <v>122</v>
      </c>
      <c r="C26" s="67">
        <f t="shared" si="2"/>
        <v>4998.2348719145712</v>
      </c>
      <c r="D26" s="68">
        <f t="shared" si="2"/>
        <v>4781.3951139868177</v>
      </c>
      <c r="E26" s="67">
        <f t="shared" si="0"/>
        <v>4996.2039974058134</v>
      </c>
      <c r="F26" s="68">
        <f t="shared" si="0"/>
        <v>4736.2708410982732</v>
      </c>
      <c r="G26" s="67">
        <f t="shared" si="0"/>
        <v>5293.509674162975</v>
      </c>
      <c r="H26" s="68">
        <f t="shared" si="0"/>
        <v>5149.5714285714284</v>
      </c>
      <c r="I26" s="67">
        <f t="shared" si="0"/>
        <v>5288.1808330511349</v>
      </c>
      <c r="J26" s="68">
        <f t="shared" si="0"/>
        <v>4938.7066579167167</v>
      </c>
      <c r="K26" s="67">
        <f t="shared" si="0"/>
        <v>5226.3846636259977</v>
      </c>
      <c r="L26" s="68">
        <f t="shared" si="0"/>
        <v>5154.6402246402249</v>
      </c>
      <c r="M26" s="67">
        <f t="shared" si="0"/>
        <v>5257.3749229993837</v>
      </c>
      <c r="N26" s="68">
        <f t="shared" si="0"/>
        <v>5296.4203894616267</v>
      </c>
      <c r="O26" s="67">
        <f t="shared" si="0"/>
        <v>5347.1717228254784</v>
      </c>
      <c r="P26" s="68">
        <f t="shared" si="0"/>
        <v>5534.1202025886323</v>
      </c>
      <c r="Q26" s="67">
        <f t="shared" si="0"/>
        <v>5357.634129653914</v>
      </c>
      <c r="R26" s="68">
        <f t="shared" si="0"/>
        <v>5164.2659587020653</v>
      </c>
      <c r="S26" s="67">
        <f t="shared" si="0"/>
        <v>5222.4313283642459</v>
      </c>
      <c r="T26" s="69">
        <f t="shared" si="0"/>
        <v>5135.127366207058</v>
      </c>
      <c r="U26" s="67">
        <f t="shared" si="0"/>
        <v>4907.4050032604182</v>
      </c>
      <c r="V26" s="68">
        <f t="shared" si="0"/>
        <v>4928.3047965998785</v>
      </c>
      <c r="W26" s="67">
        <f t="shared" si="0"/>
        <v>4970.0340192696558</v>
      </c>
      <c r="X26" s="68">
        <f t="shared" si="0"/>
        <v>4722.5689354275746</v>
      </c>
      <c r="Y26" s="67">
        <f t="shared" si="0"/>
        <v>4818.5532585632009</v>
      </c>
      <c r="Z26" s="68">
        <f t="shared" si="0"/>
        <v>4763.5723905723908</v>
      </c>
      <c r="AA26" s="67">
        <f t="shared" si="0"/>
        <v>4814.7461178210497</v>
      </c>
      <c r="AB26" s="68">
        <f t="shared" si="0"/>
        <v>4735.1247806467782</v>
      </c>
      <c r="AC26" s="67">
        <f t="shared" si="0"/>
        <v>4690.052419354839</v>
      </c>
      <c r="AD26" s="68">
        <f t="shared" si="0"/>
        <v>4506.0413909432982</v>
      </c>
      <c r="AE26" s="67">
        <f t="shared" si="0"/>
        <v>4318.7370847457623</v>
      </c>
      <c r="AF26" s="68">
        <f t="shared" si="0"/>
        <v>4169.7770214521452</v>
      </c>
      <c r="AG26" s="67">
        <f t="shared" si="0"/>
        <v>3519.9634155714393</v>
      </c>
      <c r="AH26" s="68">
        <f t="shared" si="0"/>
        <v>3392.5302677064074</v>
      </c>
      <c r="AI26" s="67">
        <f t="shared" ref="AI26:AJ26" si="4">AI12+AI12*(AI$19/SUM(AI$10:AI$18))</f>
        <v>3881.6509835002521</v>
      </c>
      <c r="AJ26" s="68">
        <f t="shared" si="4"/>
        <v>3818.7448667214217</v>
      </c>
    </row>
    <row r="27" spans="2:47" s="70" customFormat="1" x14ac:dyDescent="0.25">
      <c r="B27" s="66" t="s">
        <v>123</v>
      </c>
      <c r="C27" s="67">
        <f t="shared" si="2"/>
        <v>4427.3886911361378</v>
      </c>
      <c r="D27" s="68">
        <f t="shared" si="2"/>
        <v>4302.3243635484068</v>
      </c>
      <c r="E27" s="67">
        <f t="shared" si="0"/>
        <v>4308.9442839455223</v>
      </c>
      <c r="F27" s="68">
        <f t="shared" si="0"/>
        <v>4192.9683190458445</v>
      </c>
      <c r="G27" s="67">
        <f t="shared" si="0"/>
        <v>4515.4448432505187</v>
      </c>
      <c r="H27" s="68">
        <f t="shared" si="0"/>
        <v>4296.1428571428569</v>
      </c>
      <c r="I27" s="67">
        <f t="shared" si="0"/>
        <v>4368.6312224856083</v>
      </c>
      <c r="J27" s="68">
        <f t="shared" si="0"/>
        <v>4317.8525832239593</v>
      </c>
      <c r="K27" s="67">
        <f t="shared" si="0"/>
        <v>4238.1897947548459</v>
      </c>
      <c r="L27" s="68">
        <f t="shared" si="0"/>
        <v>4193.955773955774</v>
      </c>
      <c r="M27" s="67">
        <f t="shared" si="0"/>
        <v>4435.3982751862013</v>
      </c>
      <c r="N27" s="68">
        <f t="shared" si="0"/>
        <v>4233.0025200458194</v>
      </c>
      <c r="O27" s="67">
        <f t="shared" si="0"/>
        <v>4442.1076905854698</v>
      </c>
      <c r="P27" s="68">
        <f t="shared" si="0"/>
        <v>4464.4127180641535</v>
      </c>
      <c r="Q27" s="67">
        <f t="shared" si="0"/>
        <v>4331.2634699811852</v>
      </c>
      <c r="R27" s="68">
        <f t="shared" si="0"/>
        <v>4344.6240707964598</v>
      </c>
      <c r="S27" s="67">
        <f t="shared" si="0"/>
        <v>4321.4825793031723</v>
      </c>
      <c r="T27" s="69">
        <f t="shared" si="0"/>
        <v>4412.871290021033</v>
      </c>
      <c r="U27" s="67">
        <f t="shared" si="0"/>
        <v>4372.6302685399251</v>
      </c>
      <c r="V27" s="68">
        <f t="shared" si="0"/>
        <v>4258.1378263509414</v>
      </c>
      <c r="W27" s="67">
        <f t="shared" si="0"/>
        <v>4393.0814797192816</v>
      </c>
      <c r="X27" s="68">
        <f t="shared" si="0"/>
        <v>4147.099476439791</v>
      </c>
      <c r="Y27" s="67">
        <f t="shared" si="0"/>
        <v>4324.1044558957256</v>
      </c>
      <c r="Z27" s="68">
        <f t="shared" si="0"/>
        <v>4171.5016835016831</v>
      </c>
      <c r="AA27" s="67">
        <f t="shared" si="0"/>
        <v>4378.7989894010352</v>
      </c>
      <c r="AB27" s="68">
        <f t="shared" si="0"/>
        <v>4421.7471797442968</v>
      </c>
      <c r="AC27" s="67">
        <f t="shared" si="0"/>
        <v>4206.8155871975805</v>
      </c>
      <c r="AD27" s="68">
        <f t="shared" si="0"/>
        <v>4250.9623069936424</v>
      </c>
      <c r="AE27" s="67">
        <f t="shared" si="0"/>
        <v>4131.7136271186437</v>
      </c>
      <c r="AF27" s="68">
        <f t="shared" si="0"/>
        <v>4040.2473184818482</v>
      </c>
      <c r="AG27" s="67">
        <f t="shared" si="0"/>
        <v>3567.6144800553379</v>
      </c>
      <c r="AH27" s="68">
        <f t="shared" si="0"/>
        <v>3316.7485328402604</v>
      </c>
      <c r="AI27" s="67">
        <f t="shared" ref="AI27:AJ27" si="5">AI13+AI13*(AI$19/SUM(AI$10:AI$18))</f>
        <v>3700.0410692412997</v>
      </c>
      <c r="AJ27" s="68">
        <f t="shared" si="5"/>
        <v>3683.2240722765623</v>
      </c>
    </row>
    <row r="28" spans="2:47" s="70" customFormat="1" x14ac:dyDescent="0.25">
      <c r="B28" s="66" t="s">
        <v>124</v>
      </c>
      <c r="C28" s="67">
        <f t="shared" si="2"/>
        <v>3141.1912820213574</v>
      </c>
      <c r="D28" s="68">
        <f t="shared" si="2"/>
        <v>3118.6160730483157</v>
      </c>
      <c r="E28" s="67">
        <f t="shared" si="0"/>
        <v>3112.6412357761924</v>
      </c>
      <c r="F28" s="68">
        <f t="shared" si="0"/>
        <v>3028.6005093800472</v>
      </c>
      <c r="G28" s="67">
        <f t="shared" si="0"/>
        <v>3182.0593348662442</v>
      </c>
      <c r="H28" s="68">
        <f t="shared" si="0"/>
        <v>3232.4642857142858</v>
      </c>
      <c r="I28" s="67">
        <f t="shared" si="0"/>
        <v>3141.8801219099223</v>
      </c>
      <c r="J28" s="68">
        <f t="shared" si="0"/>
        <v>3199.0652070158694</v>
      </c>
      <c r="K28" s="67">
        <f t="shared" si="0"/>
        <v>3170.2027936145951</v>
      </c>
      <c r="L28" s="68">
        <f t="shared" si="0"/>
        <v>3040.1014391014392</v>
      </c>
      <c r="M28" s="67">
        <f t="shared" si="0"/>
        <v>3123.1018088144706</v>
      </c>
      <c r="N28" s="68">
        <f t="shared" si="0"/>
        <v>3071.4071019473081</v>
      </c>
      <c r="O28" s="67">
        <f t="shared" si="0"/>
        <v>3045.9873502742639</v>
      </c>
      <c r="P28" s="68">
        <f t="shared" si="0"/>
        <v>3024.5822734946541</v>
      </c>
      <c r="Q28" s="67">
        <f t="shared" si="0"/>
        <v>3107.0756599578085</v>
      </c>
      <c r="R28" s="68">
        <f t="shared" si="0"/>
        <v>2925.651681415929</v>
      </c>
      <c r="S28" s="67">
        <f t="shared" si="0"/>
        <v>2940.369099208413</v>
      </c>
      <c r="T28" s="69">
        <f t="shared" si="0"/>
        <v>2932.2978499649453</v>
      </c>
      <c r="U28" s="67">
        <f t="shared" si="0"/>
        <v>2780.6233327405298</v>
      </c>
      <c r="V28" s="68">
        <f t="shared" si="0"/>
        <v>2909.5556769884638</v>
      </c>
      <c r="W28" s="67">
        <f t="shared" si="0"/>
        <v>2937.3065897466395</v>
      </c>
      <c r="X28" s="68">
        <f t="shared" si="0"/>
        <v>2812.2582897033158</v>
      </c>
      <c r="Y28" s="67">
        <f t="shared" si="0"/>
        <v>2926.4349802970596</v>
      </c>
      <c r="Z28" s="68">
        <f t="shared" si="0"/>
        <v>2845.0555555555557</v>
      </c>
      <c r="AA28" s="67">
        <f t="shared" si="0"/>
        <v>3159.0060389450332</v>
      </c>
      <c r="AB28" s="68">
        <f t="shared" si="0"/>
        <v>2989.4715467535725</v>
      </c>
      <c r="AC28" s="67">
        <f t="shared" si="0"/>
        <v>3023.6818926411288</v>
      </c>
      <c r="AD28" s="68">
        <f t="shared" si="0"/>
        <v>2874.1756195666276</v>
      </c>
      <c r="AE28" s="67">
        <f t="shared" si="0"/>
        <v>2914.9863050847457</v>
      </c>
      <c r="AF28" s="68">
        <f t="shared" si="0"/>
        <v>3081.7275165016499</v>
      </c>
      <c r="AG28" s="67">
        <f t="shared" si="0"/>
        <v>2604.2342633156559</v>
      </c>
      <c r="AH28" s="68">
        <f t="shared" si="0"/>
        <v>2559.969290135863</v>
      </c>
      <c r="AI28" s="67">
        <f t="shared" ref="AI28:AJ28" si="6">AI14+AI14*(AI$19/SUM(AI$10:AI$18))</f>
        <v>2753.373297788025</v>
      </c>
      <c r="AJ28" s="68">
        <f t="shared" si="6"/>
        <v>2686.2532666318225</v>
      </c>
    </row>
    <row r="29" spans="2:47" s="70" customFormat="1" x14ac:dyDescent="0.25">
      <c r="B29" s="66" t="s">
        <v>125</v>
      </c>
      <c r="C29" s="67">
        <f t="shared" si="2"/>
        <v>1591.6052401237089</v>
      </c>
      <c r="D29" s="68">
        <f t="shared" si="2"/>
        <v>1572.7592670980225</v>
      </c>
      <c r="E29" s="67">
        <f t="shared" si="0"/>
        <v>1522.008843818171</v>
      </c>
      <c r="F29" s="68">
        <f t="shared" si="0"/>
        <v>1499.2661200149087</v>
      </c>
      <c r="G29" s="67">
        <f t="shared" si="0"/>
        <v>1630.0355560540631</v>
      </c>
      <c r="H29" s="68">
        <f t="shared" si="0"/>
        <v>1630.2142857142858</v>
      </c>
      <c r="I29" s="67">
        <f t="shared" si="0"/>
        <v>1670.6007450050795</v>
      </c>
      <c r="J29" s="68">
        <f t="shared" si="0"/>
        <v>1559.4270970051307</v>
      </c>
      <c r="K29" s="67">
        <f t="shared" si="0"/>
        <v>1547.7627708095781</v>
      </c>
      <c r="L29" s="68">
        <f t="shared" si="0"/>
        <v>1589.7778167778167</v>
      </c>
      <c r="M29" s="67">
        <f t="shared" si="0"/>
        <v>1627.5751806014448</v>
      </c>
      <c r="N29" s="68">
        <f t="shared" si="0"/>
        <v>1599.7773195876289</v>
      </c>
      <c r="O29" s="67">
        <f t="shared" si="0"/>
        <v>1601.583230717564</v>
      </c>
      <c r="P29" s="68">
        <f t="shared" si="0"/>
        <v>1604.5612267867191</v>
      </c>
      <c r="Q29" s="67">
        <f t="shared" si="0"/>
        <v>1485.1821654598323</v>
      </c>
      <c r="R29" s="68">
        <f t="shared" si="0"/>
        <v>1522.341238938053</v>
      </c>
      <c r="S29" s="67">
        <f t="shared" si="0"/>
        <v>1509.0891546772982</v>
      </c>
      <c r="T29" s="69">
        <f t="shared" si="0"/>
        <v>1467.1792474877307</v>
      </c>
      <c r="U29" s="67">
        <f t="shared" si="0"/>
        <v>1501.6803011441104</v>
      </c>
      <c r="V29" s="68">
        <f t="shared" si="0"/>
        <v>1481.5845173041894</v>
      </c>
      <c r="W29" s="67">
        <f t="shared" si="0"/>
        <v>1470.1987034614012</v>
      </c>
      <c r="X29" s="68">
        <f t="shared" si="0"/>
        <v>1418.5270506108202</v>
      </c>
      <c r="Y29" s="67">
        <f t="shared" si="0"/>
        <v>1528.7655046983934</v>
      </c>
      <c r="Z29" s="68">
        <f t="shared" si="0"/>
        <v>1496.7962962962963</v>
      </c>
      <c r="AA29" s="67">
        <f t="shared" si="0"/>
        <v>1489.3070618683757</v>
      </c>
      <c r="AB29" s="68">
        <f t="shared" si="0"/>
        <v>1477.5053898220106</v>
      </c>
      <c r="AC29" s="67">
        <f t="shared" si="0"/>
        <v>1537.8613911290322</v>
      </c>
      <c r="AD29" s="68">
        <f t="shared" si="0"/>
        <v>1435.4868950304917</v>
      </c>
      <c r="AE29" s="67">
        <f t="shared" si="0"/>
        <v>1434.9213559322034</v>
      </c>
      <c r="AF29" s="68">
        <f t="shared" si="0"/>
        <v>1411.8737623762377</v>
      </c>
      <c r="AG29" s="67">
        <f t="shared" si="0"/>
        <v>1334.2298055491508</v>
      </c>
      <c r="AH29" s="68">
        <f t="shared" si="0"/>
        <v>1239.4985127421819</v>
      </c>
      <c r="AI29" s="67">
        <f t="shared" ref="AI29:AJ29" si="7">AI15+AI15*(AI$19/SUM(AI$10:AI$18))</f>
        <v>1443.4856978168457</v>
      </c>
      <c r="AJ29" s="68">
        <f t="shared" si="7"/>
        <v>1334.1969685656686</v>
      </c>
    </row>
    <row r="30" spans="2:47" s="70" customFormat="1" x14ac:dyDescent="0.25">
      <c r="B30" s="66" t="s">
        <v>126</v>
      </c>
      <c r="C30" s="67">
        <f t="shared" si="2"/>
        <v>387.39651047441208</v>
      </c>
      <c r="D30" s="68">
        <f t="shared" si="2"/>
        <v>378.70387615649753</v>
      </c>
      <c r="E30" s="67">
        <f t="shared" si="0"/>
        <v>411.74128883910146</v>
      </c>
      <c r="F30" s="68">
        <f t="shared" si="0"/>
        <v>405.40321779102993</v>
      </c>
      <c r="G30" s="67">
        <f t="shared" si="0"/>
        <v>410.58830127306379</v>
      </c>
      <c r="H30" s="68">
        <f t="shared" si="0"/>
        <v>380.10714285714283</v>
      </c>
      <c r="I30" s="67">
        <f t="shared" si="0"/>
        <v>371.92956315611241</v>
      </c>
      <c r="J30" s="68">
        <f t="shared" si="0"/>
        <v>389.59634888438131</v>
      </c>
      <c r="K30" s="67">
        <f t="shared" si="0"/>
        <v>407.14446978335235</v>
      </c>
      <c r="L30" s="68">
        <f t="shared" si="0"/>
        <v>390.4717444717445</v>
      </c>
      <c r="M30" s="67">
        <f t="shared" si="0"/>
        <v>382.83843870750968</v>
      </c>
      <c r="N30" s="68">
        <f t="shared" si="0"/>
        <v>358.60641466208477</v>
      </c>
      <c r="O30" s="67">
        <f t="shared" si="0"/>
        <v>351.34154259487292</v>
      </c>
      <c r="P30" s="68">
        <f t="shared" si="0"/>
        <v>359.69696117051211</v>
      </c>
      <c r="Q30" s="67">
        <f t="shared" si="0"/>
        <v>373.88477108158958</v>
      </c>
      <c r="R30" s="68">
        <f t="shared" si="0"/>
        <v>370.66607669616519</v>
      </c>
      <c r="S30" s="67">
        <f t="shared" si="0"/>
        <v>334.78436470792167</v>
      </c>
      <c r="T30" s="69">
        <f t="shared" si="0"/>
        <v>359.58255433512505</v>
      </c>
      <c r="U30" s="67">
        <f t="shared" si="0"/>
        <v>365.41229474183416</v>
      </c>
      <c r="V30" s="68">
        <f t="shared" si="0"/>
        <v>350.54887674559808</v>
      </c>
      <c r="W30" s="67">
        <f t="shared" si="0"/>
        <v>364.71642678720116</v>
      </c>
      <c r="X30" s="68">
        <f t="shared" si="0"/>
        <v>355.40663176265269</v>
      </c>
      <c r="Y30" s="67">
        <f t="shared" si="0"/>
        <v>353.03025159139133</v>
      </c>
      <c r="Z30" s="68">
        <f t="shared" si="0"/>
        <v>378.0942760942761</v>
      </c>
      <c r="AA30" s="67">
        <f t="shared" si="0"/>
        <v>382.25905841754991</v>
      </c>
      <c r="AB30" s="68">
        <f t="shared" si="0"/>
        <v>361.83805465028831</v>
      </c>
      <c r="AC30" s="67">
        <f t="shared" si="0"/>
        <v>397.21005544354841</v>
      </c>
      <c r="AD30" s="68">
        <f t="shared" si="0"/>
        <v>360.73945763591541</v>
      </c>
      <c r="AE30" s="67">
        <f t="shared" si="0"/>
        <v>364.37328813559321</v>
      </c>
      <c r="AF30" s="68">
        <f t="shared" si="0"/>
        <v>349.730198019802</v>
      </c>
      <c r="AG30" s="67">
        <f t="shared" si="0"/>
        <v>336.66512950580278</v>
      </c>
      <c r="AH30" s="68">
        <f t="shared" si="0"/>
        <v>324.92716456306778</v>
      </c>
      <c r="AI30" s="67">
        <f t="shared" ref="AI30:AJ30" si="8">AI16+AI16*(AI$19/SUM(AI$10:AI$18))</f>
        <v>368.4385042150011</v>
      </c>
      <c r="AJ30" s="68">
        <f t="shared" si="8"/>
        <v>334.07451653849023</v>
      </c>
    </row>
    <row r="31" spans="2:47" s="70" customFormat="1" x14ac:dyDescent="0.25">
      <c r="B31" s="66" t="s">
        <v>127</v>
      </c>
      <c r="C31" s="67">
        <f t="shared" si="2"/>
        <v>29.720896306237965</v>
      </c>
      <c r="D31" s="68">
        <f t="shared" si="2"/>
        <v>40.353691721594004</v>
      </c>
      <c r="E31" s="67">
        <f t="shared" si="2"/>
        <v>35.848122162608334</v>
      </c>
      <c r="F31" s="68">
        <f t="shared" si="2"/>
        <v>35.252453720959124</v>
      </c>
      <c r="G31" s="67">
        <f t="shared" si="2"/>
        <v>27.714710335931805</v>
      </c>
      <c r="H31" s="68">
        <f t="shared" si="2"/>
        <v>29</v>
      </c>
      <c r="I31" s="67">
        <f t="shared" si="2"/>
        <v>28.768032509312562</v>
      </c>
      <c r="J31" s="68">
        <f t="shared" si="2"/>
        <v>25.000835222527144</v>
      </c>
      <c r="K31" s="67">
        <f t="shared" si="2"/>
        <v>29.666305587229189</v>
      </c>
      <c r="L31" s="68">
        <f t="shared" si="2"/>
        <v>28.923832923832922</v>
      </c>
      <c r="M31" s="67">
        <f t="shared" si="2"/>
        <v>24.567172537380298</v>
      </c>
      <c r="N31" s="68">
        <f t="shared" si="2"/>
        <v>15.501718213058419</v>
      </c>
      <c r="O31" s="67">
        <f t="shared" si="2"/>
        <v>23.628232396731221</v>
      </c>
      <c r="P31" s="68">
        <f t="shared" si="2"/>
        <v>34.40579628587507</v>
      </c>
      <c r="Q31" s="67">
        <f t="shared" si="2"/>
        <v>18.642453959746849</v>
      </c>
      <c r="R31" s="68">
        <f>R17+R17*(R$19/SUM(R$10:R$18))</f>
        <v>22.970855457227138</v>
      </c>
      <c r="S31" s="67">
        <f t="shared" si="0"/>
        <v>30.714161899809326</v>
      </c>
      <c r="T31" s="69">
        <f t="shared" si="0"/>
        <v>24.727740126197709</v>
      </c>
      <c r="U31" s="67">
        <f t="shared" si="0"/>
        <v>26.687414784515976</v>
      </c>
      <c r="V31" s="68">
        <f t="shared" si="0"/>
        <v>22.682574377656344</v>
      </c>
      <c r="W31" s="67">
        <f t="shared" si="0"/>
        <v>18.544903056976331</v>
      </c>
      <c r="X31" s="68">
        <f t="shared" si="0"/>
        <v>23.762652705061083</v>
      </c>
      <c r="Y31" s="67">
        <f t="shared" si="0"/>
        <v>30.967565929069416</v>
      </c>
      <c r="Z31" s="68">
        <f t="shared" si="0"/>
        <v>20.774410774410775</v>
      </c>
      <c r="AA31" s="67">
        <f t="shared" si="0"/>
        <v>28.991557801331034</v>
      </c>
      <c r="AB31" s="68">
        <f t="shared" si="0"/>
        <v>29.076272248683882</v>
      </c>
      <c r="AC31" s="67">
        <f t="shared" si="0"/>
        <v>21.241179435483872</v>
      </c>
      <c r="AD31" s="68">
        <f t="shared" si="0"/>
        <v>28.816465550797975</v>
      </c>
      <c r="AE31" s="67">
        <f t="shared" si="0"/>
        <v>20.422101694915256</v>
      </c>
      <c r="AF31" s="68">
        <f t="shared" si="0"/>
        <v>14.032384488448844</v>
      </c>
      <c r="AG31" s="67">
        <f t="shared" si="0"/>
        <v>18.646068711090617</v>
      </c>
      <c r="AH31" s="68">
        <f t="shared" si="0"/>
        <v>15.571589356057562</v>
      </c>
      <c r="AI31" s="67">
        <f t="shared" ref="AI31:AJ31" si="9">AI17+AI17*(AI$19/SUM(AI$10:AI$18))</f>
        <v>10.437351394192666</v>
      </c>
      <c r="AJ31" s="68">
        <f t="shared" si="9"/>
        <v>23.112073471216306</v>
      </c>
    </row>
    <row r="32" spans="2:47" s="70" customFormat="1" ht="15.75" customHeight="1" thickBot="1" x14ac:dyDescent="0.3">
      <c r="B32" s="71" t="s">
        <v>281</v>
      </c>
      <c r="C32" s="72">
        <f>C18+C18*(C$19/SUM(C$10:C$18))</f>
        <v>6.149150959911303</v>
      </c>
      <c r="D32" s="73">
        <f>D18+D18*(D$19/SUM(D$10:D$18))</f>
        <v>7.2429703090040514</v>
      </c>
      <c r="E32" s="72">
        <f t="shared" si="2"/>
        <v>4.0969282471552386</v>
      </c>
      <c r="F32" s="73">
        <f t="shared" si="2"/>
        <v>7.2578581190209963</v>
      </c>
      <c r="G32" s="72">
        <f t="shared" si="2"/>
        <v>5.1323537659132974</v>
      </c>
      <c r="H32" s="73">
        <f t="shared" si="2"/>
        <v>4.1428571428571432</v>
      </c>
      <c r="I32" s="72">
        <f t="shared" si="2"/>
        <v>5.1371486623772435</v>
      </c>
      <c r="J32" s="73">
        <f t="shared" si="2"/>
        <v>7.2919102732370842</v>
      </c>
      <c r="K32" s="72">
        <f t="shared" si="2"/>
        <v>6.137856328392246</v>
      </c>
      <c r="L32" s="73">
        <f t="shared" si="2"/>
        <v>4.1319761319761321</v>
      </c>
      <c r="M32" s="72">
        <f t="shared" si="2"/>
        <v>5.1181609452875625</v>
      </c>
      <c r="N32" s="73">
        <f t="shared" si="2"/>
        <v>1.0334478808705614</v>
      </c>
      <c r="O32" s="72">
        <f t="shared" si="2"/>
        <v>3.0819433560953766</v>
      </c>
      <c r="P32" s="73">
        <f t="shared" si="2"/>
        <v>2.0851997749015192</v>
      </c>
      <c r="Q32" s="72">
        <f t="shared" si="2"/>
        <v>5.1784594332630141</v>
      </c>
      <c r="R32" s="74"/>
      <c r="S32" s="72"/>
      <c r="T32" s="75">
        <f t="shared" si="0"/>
        <v>1.0303225052582379</v>
      </c>
      <c r="U32" s="72">
        <f t="shared" si="0"/>
        <v>2.0528780603473828</v>
      </c>
      <c r="V32" s="73">
        <f t="shared" si="0"/>
        <v>2.062052216150577</v>
      </c>
      <c r="W32" s="72">
        <f t="shared" si="0"/>
        <v>4.1210895682169619</v>
      </c>
      <c r="X32" s="73">
        <f t="shared" si="0"/>
        <v>1.0331588132635252</v>
      </c>
      <c r="Y32" s="72">
        <f t="shared" si="0"/>
        <v>2.0645043952712943</v>
      </c>
      <c r="Z32" s="73">
        <f t="shared" si="0"/>
        <v>1.0387205387205387</v>
      </c>
      <c r="AA32" s="72">
        <f t="shared" si="0"/>
        <v>4.2950456001971897</v>
      </c>
      <c r="AB32" s="73"/>
      <c r="AC32" s="72">
        <f t="shared" si="0"/>
        <v>1.0620589717741935</v>
      </c>
      <c r="AD32" s="73">
        <f t="shared" si="0"/>
        <v>3.2018295056442194</v>
      </c>
      <c r="AE32" s="72"/>
      <c r="AF32" s="73"/>
      <c r="AG32" s="72">
        <f t="shared" si="0"/>
        <v>2.0717854123434019</v>
      </c>
      <c r="AH32" s="73">
        <f t="shared" si="0"/>
        <v>5.1905297853525205</v>
      </c>
      <c r="AI32" s="72">
        <f t="shared" ref="AI32:AJ32" si="10">AI18+AI18*(AI$19/SUM(AI$10:AI$18))</f>
        <v>1.0437351394192664</v>
      </c>
      <c r="AJ32" s="73">
        <f t="shared" si="10"/>
        <v>1.0505487941461957</v>
      </c>
      <c r="AM32" s="1"/>
      <c r="AN32" s="1"/>
      <c r="AO32" s="1"/>
      <c r="AP32" s="1"/>
      <c r="AQ32" s="1"/>
      <c r="AR32" s="1"/>
      <c r="AS32" s="236"/>
      <c r="AT32" s="236"/>
      <c r="AU32" s="236"/>
    </row>
    <row r="33" spans="2:47" x14ac:dyDescent="0.25">
      <c r="B33" s="76"/>
      <c r="AS33" s="236"/>
      <c r="AT33" s="236"/>
      <c r="AU33" s="236"/>
    </row>
    <row r="34" spans="2:47" ht="15.75" thickBot="1" x14ac:dyDescent="0.3">
      <c r="B34" s="63" t="s">
        <v>283</v>
      </c>
      <c r="AM34" s="235"/>
      <c r="AN34" s="235"/>
      <c r="AO34" s="235"/>
      <c r="AP34" s="235"/>
      <c r="AQ34" s="235"/>
      <c r="AR34" s="235"/>
      <c r="AS34" s="65"/>
      <c r="AT34" s="235"/>
      <c r="AU34" s="235"/>
    </row>
    <row r="35" spans="2:47" s="65" customFormat="1" ht="15.75" customHeight="1" thickBot="1" x14ac:dyDescent="0.3">
      <c r="B35" s="64"/>
      <c r="C35" s="233">
        <v>2005</v>
      </c>
      <c r="D35" s="234"/>
      <c r="E35" s="233">
        <v>2006</v>
      </c>
      <c r="F35" s="234"/>
      <c r="G35" s="233">
        <v>2007</v>
      </c>
      <c r="H35" s="234"/>
      <c r="I35" s="233">
        <v>2008</v>
      </c>
      <c r="J35" s="234"/>
      <c r="K35" s="233">
        <v>2009</v>
      </c>
      <c r="L35" s="234"/>
      <c r="M35" s="233">
        <v>2010</v>
      </c>
      <c r="N35" s="234"/>
      <c r="O35" s="233">
        <v>2011</v>
      </c>
      <c r="P35" s="234"/>
      <c r="Q35" s="233">
        <v>2012</v>
      </c>
      <c r="R35" s="234"/>
      <c r="S35" s="233">
        <v>2013</v>
      </c>
      <c r="T35" s="234"/>
      <c r="U35" s="233">
        <v>2014</v>
      </c>
      <c r="V35" s="234"/>
      <c r="W35" s="233">
        <v>2015</v>
      </c>
      <c r="X35" s="234"/>
      <c r="Y35" s="233">
        <v>2016</v>
      </c>
      <c r="Z35" s="234"/>
      <c r="AA35" s="233">
        <v>2017</v>
      </c>
      <c r="AB35" s="234"/>
      <c r="AC35" s="233">
        <v>2018</v>
      </c>
      <c r="AD35" s="234"/>
      <c r="AE35" s="229">
        <v>2019</v>
      </c>
      <c r="AF35" s="230"/>
      <c r="AG35" s="233">
        <v>2020</v>
      </c>
      <c r="AH35" s="234"/>
      <c r="AI35" s="229">
        <v>2021</v>
      </c>
      <c r="AJ35" s="230"/>
      <c r="AM35" s="233">
        <v>2018</v>
      </c>
      <c r="AN35" s="234"/>
      <c r="AO35" s="233">
        <v>2019</v>
      </c>
      <c r="AP35" s="234"/>
      <c r="AQ35" s="229">
        <v>2020</v>
      </c>
      <c r="AR35" s="230"/>
      <c r="AS35" s="229">
        <v>2020</v>
      </c>
      <c r="AT35" s="230"/>
      <c r="AU35" s="70"/>
    </row>
    <row r="36" spans="2:47" s="70" customFormat="1" x14ac:dyDescent="0.25">
      <c r="B36" s="66" t="s">
        <v>0</v>
      </c>
      <c r="C36" s="67" t="s">
        <v>279</v>
      </c>
      <c r="D36" s="68" t="s">
        <v>160</v>
      </c>
      <c r="E36" s="67" t="s">
        <v>279</v>
      </c>
      <c r="F36" s="68" t="s">
        <v>160</v>
      </c>
      <c r="G36" s="67" t="s">
        <v>279</v>
      </c>
      <c r="H36" s="68" t="s">
        <v>160</v>
      </c>
      <c r="I36" s="67" t="s">
        <v>279</v>
      </c>
      <c r="J36" s="68" t="s">
        <v>160</v>
      </c>
      <c r="K36" s="67" t="s">
        <v>279</v>
      </c>
      <c r="L36" s="68" t="s">
        <v>160</v>
      </c>
      <c r="M36" s="67" t="s">
        <v>279</v>
      </c>
      <c r="N36" s="68" t="s">
        <v>160</v>
      </c>
      <c r="O36" s="67" t="s">
        <v>279</v>
      </c>
      <c r="P36" s="68" t="s">
        <v>160</v>
      </c>
      <c r="Q36" s="67" t="s">
        <v>279</v>
      </c>
      <c r="R36" s="68" t="s">
        <v>160</v>
      </c>
      <c r="S36" s="67" t="s">
        <v>279</v>
      </c>
      <c r="T36" s="68" t="s">
        <v>160</v>
      </c>
      <c r="U36" s="67" t="s">
        <v>279</v>
      </c>
      <c r="V36" s="68" t="s">
        <v>160</v>
      </c>
      <c r="W36" s="67" t="s">
        <v>279</v>
      </c>
      <c r="X36" s="68" t="s">
        <v>160</v>
      </c>
      <c r="Y36" s="67" t="s">
        <v>279</v>
      </c>
      <c r="Z36" s="68" t="s">
        <v>160</v>
      </c>
      <c r="AA36" s="67" t="s">
        <v>279</v>
      </c>
      <c r="AB36" s="68" t="s">
        <v>160</v>
      </c>
      <c r="AC36" s="67" t="s">
        <v>279</v>
      </c>
      <c r="AD36" s="68" t="s">
        <v>160</v>
      </c>
      <c r="AE36" s="77" t="s">
        <v>279</v>
      </c>
      <c r="AF36" s="78" t="s">
        <v>160</v>
      </c>
      <c r="AG36" s="67" t="s">
        <v>279</v>
      </c>
      <c r="AH36" s="68" t="s">
        <v>160</v>
      </c>
      <c r="AI36" s="77" t="s">
        <v>279</v>
      </c>
      <c r="AJ36" s="78" t="s">
        <v>160</v>
      </c>
      <c r="AM36" s="67" t="s">
        <v>279</v>
      </c>
      <c r="AN36" s="68" t="s">
        <v>160</v>
      </c>
      <c r="AO36" s="67" t="s">
        <v>279</v>
      </c>
      <c r="AP36" s="68" t="s">
        <v>160</v>
      </c>
      <c r="AQ36" s="77" t="s">
        <v>279</v>
      </c>
      <c r="AR36" s="78" t="s">
        <v>160</v>
      </c>
      <c r="AS36" s="77" t="s">
        <v>279</v>
      </c>
      <c r="AT36" s="78" t="s">
        <v>160</v>
      </c>
    </row>
    <row r="37" spans="2:47" s="70" customFormat="1" x14ac:dyDescent="0.25">
      <c r="B37" s="66" t="s">
        <v>121</v>
      </c>
      <c r="C37" s="67">
        <f>C24+C25</f>
        <v>2981.3133570636633</v>
      </c>
      <c r="D37" s="68">
        <f>D24+D25</f>
        <v>2909.604644131342</v>
      </c>
      <c r="E37" s="67">
        <f t="shared" ref="E37:AE37" si="11">E24+E25</f>
        <v>2980.5152998054364</v>
      </c>
      <c r="F37" s="68">
        <f t="shared" si="11"/>
        <v>2785.9806808299168</v>
      </c>
      <c r="G37" s="67">
        <f t="shared" si="11"/>
        <v>3238.5152262912902</v>
      </c>
      <c r="H37" s="68">
        <f t="shared" si="11"/>
        <v>3055.3571428571427</v>
      </c>
      <c r="I37" s="67">
        <f t="shared" si="11"/>
        <v>3328.8723332204536</v>
      </c>
      <c r="J37" s="68">
        <f t="shared" si="11"/>
        <v>3024.0593604581791</v>
      </c>
      <c r="K37" s="67">
        <f t="shared" si="11"/>
        <v>3317.5113454960092</v>
      </c>
      <c r="L37" s="68">
        <f t="shared" si="11"/>
        <v>3255.9971919971917</v>
      </c>
      <c r="M37" s="67">
        <f t="shared" si="11"/>
        <v>3423.0260402083218</v>
      </c>
      <c r="N37" s="68">
        <f t="shared" si="11"/>
        <v>3468.2510882016036</v>
      </c>
      <c r="O37" s="67">
        <f t="shared" si="11"/>
        <v>3539.0982872495242</v>
      </c>
      <c r="P37" s="68">
        <f t="shared" si="11"/>
        <v>3503.1356218345527</v>
      </c>
      <c r="Q37" s="67">
        <f t="shared" si="11"/>
        <v>3486.1388904726609</v>
      </c>
      <c r="R37" s="68">
        <f t="shared" si="11"/>
        <v>3347.4801179941005</v>
      </c>
      <c r="S37" s="67">
        <f t="shared" si="11"/>
        <v>3360.12931183914</v>
      </c>
      <c r="T37" s="68">
        <f t="shared" si="11"/>
        <v>3302.1836293526521</v>
      </c>
      <c r="U37" s="67">
        <f t="shared" si="11"/>
        <v>3358.508506728318</v>
      </c>
      <c r="V37" s="68">
        <f t="shared" si="11"/>
        <v>3028.1236794171223</v>
      </c>
      <c r="W37" s="67">
        <f t="shared" si="11"/>
        <v>3164.9967883906265</v>
      </c>
      <c r="X37" s="68">
        <f t="shared" si="11"/>
        <v>3095.3438045375219</v>
      </c>
      <c r="Y37" s="67">
        <f t="shared" si="11"/>
        <v>3043.0794786298879</v>
      </c>
      <c r="Z37" s="68">
        <f t="shared" si="11"/>
        <v>2982.1666666666665</v>
      </c>
      <c r="AA37" s="67">
        <f t="shared" si="11"/>
        <v>3167.5961301454277</v>
      </c>
      <c r="AB37" s="68">
        <f t="shared" si="11"/>
        <v>3168.2367761343694</v>
      </c>
      <c r="AC37" s="67">
        <f t="shared" si="11"/>
        <v>2979.0754158266132</v>
      </c>
      <c r="AD37" s="68">
        <f t="shared" si="11"/>
        <v>2991.5760347735827</v>
      </c>
      <c r="AE37" s="77">
        <f t="shared" si="11"/>
        <v>2668.8462372881359</v>
      </c>
      <c r="AF37" s="78">
        <f>AF24+AF25</f>
        <v>2631.6117986798681</v>
      </c>
      <c r="AG37" s="67">
        <f>SUM(AG24:AG25)</f>
        <v>2094.5750518791792</v>
      </c>
      <c r="AH37" s="68">
        <f>SUM(AH24:AH25)</f>
        <v>2058.5641128708098</v>
      </c>
      <c r="AI37" s="77">
        <f>SUM(AI24:AI25)</f>
        <v>2327.5293609049641</v>
      </c>
      <c r="AJ37" s="78">
        <f>SUM(AJ24:AJ25)</f>
        <v>2189.3436870006722</v>
      </c>
      <c r="AM37" s="67">
        <v>2979.0754158266132</v>
      </c>
      <c r="AN37" s="68">
        <v>2991.5760347735827</v>
      </c>
      <c r="AO37" s="67">
        <v>2668.8462372881359</v>
      </c>
      <c r="AP37" s="68">
        <v>2631.6117986798681</v>
      </c>
      <c r="AQ37" s="77">
        <v>2094.5750518791792</v>
      </c>
      <c r="AR37" s="78">
        <v>2058.5641128708098</v>
      </c>
      <c r="AS37" s="70">
        <f>AVERAGE(AM37,AO37,AQ37)</f>
        <v>2580.8322349979758</v>
      </c>
      <c r="AT37" s="70">
        <f>AVERAGE(AN37,AP37,AR37)</f>
        <v>2560.5839821080867</v>
      </c>
    </row>
    <row r="38" spans="2:47" s="70" customFormat="1" x14ac:dyDescent="0.25">
      <c r="B38" s="66" t="s">
        <v>122</v>
      </c>
      <c r="C38" s="67">
        <f>C26</f>
        <v>4998.2348719145712</v>
      </c>
      <c r="D38" s="68">
        <f>D26</f>
        <v>4781.3951139868177</v>
      </c>
      <c r="E38" s="67">
        <f t="shared" ref="E38:AF42" si="12">E26</f>
        <v>4996.2039974058134</v>
      </c>
      <c r="F38" s="68">
        <f t="shared" si="12"/>
        <v>4736.2708410982732</v>
      </c>
      <c r="G38" s="67">
        <f t="shared" si="12"/>
        <v>5293.509674162975</v>
      </c>
      <c r="H38" s="68">
        <f t="shared" si="12"/>
        <v>5149.5714285714284</v>
      </c>
      <c r="I38" s="67">
        <f t="shared" si="12"/>
        <v>5288.1808330511349</v>
      </c>
      <c r="J38" s="68">
        <f t="shared" si="12"/>
        <v>4938.7066579167167</v>
      </c>
      <c r="K38" s="67">
        <f t="shared" si="12"/>
        <v>5226.3846636259977</v>
      </c>
      <c r="L38" s="68">
        <f t="shared" si="12"/>
        <v>5154.6402246402249</v>
      </c>
      <c r="M38" s="67">
        <f t="shared" si="12"/>
        <v>5257.3749229993837</v>
      </c>
      <c r="N38" s="68">
        <f t="shared" si="12"/>
        <v>5296.4203894616267</v>
      </c>
      <c r="O38" s="67">
        <f t="shared" si="12"/>
        <v>5347.1717228254784</v>
      </c>
      <c r="P38" s="68">
        <f t="shared" si="12"/>
        <v>5534.1202025886323</v>
      </c>
      <c r="Q38" s="67">
        <f t="shared" si="12"/>
        <v>5357.634129653914</v>
      </c>
      <c r="R38" s="68">
        <f t="shared" si="12"/>
        <v>5164.2659587020653</v>
      </c>
      <c r="S38" s="67">
        <f t="shared" si="12"/>
        <v>5222.4313283642459</v>
      </c>
      <c r="T38" s="68">
        <f t="shared" si="12"/>
        <v>5135.127366207058</v>
      </c>
      <c r="U38" s="67">
        <f t="shared" si="12"/>
        <v>4907.4050032604182</v>
      </c>
      <c r="V38" s="68">
        <f t="shared" si="12"/>
        <v>4928.3047965998785</v>
      </c>
      <c r="W38" s="67">
        <f t="shared" si="12"/>
        <v>4970.0340192696558</v>
      </c>
      <c r="X38" s="68">
        <f t="shared" si="12"/>
        <v>4722.5689354275746</v>
      </c>
      <c r="Y38" s="67">
        <f t="shared" si="12"/>
        <v>4818.5532585632009</v>
      </c>
      <c r="Z38" s="68">
        <f t="shared" si="12"/>
        <v>4763.5723905723908</v>
      </c>
      <c r="AA38" s="67">
        <f t="shared" si="12"/>
        <v>4814.7461178210497</v>
      </c>
      <c r="AB38" s="68">
        <f t="shared" si="12"/>
        <v>4735.1247806467782</v>
      </c>
      <c r="AC38" s="67">
        <f t="shared" si="12"/>
        <v>4690.052419354839</v>
      </c>
      <c r="AD38" s="68">
        <f t="shared" si="12"/>
        <v>4506.0413909432982</v>
      </c>
      <c r="AE38" s="77">
        <f t="shared" si="12"/>
        <v>4318.7370847457623</v>
      </c>
      <c r="AF38" s="78">
        <f t="shared" si="12"/>
        <v>4169.7770214521452</v>
      </c>
      <c r="AG38" s="67">
        <f>AG26</f>
        <v>3519.9634155714393</v>
      </c>
      <c r="AH38" s="68">
        <f>AH26</f>
        <v>3392.5302677064074</v>
      </c>
      <c r="AI38" s="77">
        <f>AI26</f>
        <v>3881.6509835002521</v>
      </c>
      <c r="AJ38" s="78">
        <f>AJ26</f>
        <v>3818.7448667214217</v>
      </c>
      <c r="AM38" s="67">
        <v>4690.052419354839</v>
      </c>
      <c r="AN38" s="68">
        <v>4506.0413909432982</v>
      </c>
      <c r="AO38" s="67">
        <v>4318.7370847457623</v>
      </c>
      <c r="AP38" s="68">
        <v>4169.7770214521452</v>
      </c>
      <c r="AQ38" s="77">
        <v>3519.9634155714393</v>
      </c>
      <c r="AR38" s="78">
        <v>3392.5302677064074</v>
      </c>
      <c r="AS38" s="70">
        <f t="shared" ref="AS38:AS43" si="13">AVERAGE(AM38,AO38,AQ38)</f>
        <v>4176.2509732240133</v>
      </c>
      <c r="AT38" s="70">
        <f>AVERAGE(AN38,AP38,AR38)</f>
        <v>4022.782893367284</v>
      </c>
    </row>
    <row r="39" spans="2:47" s="70" customFormat="1" x14ac:dyDescent="0.25">
      <c r="B39" s="66" t="s">
        <v>123</v>
      </c>
      <c r="C39" s="67">
        <f t="shared" ref="C39:D42" si="14">C27</f>
        <v>4427.3886911361378</v>
      </c>
      <c r="D39" s="68">
        <f t="shared" si="14"/>
        <v>4302.3243635484068</v>
      </c>
      <c r="E39" s="67">
        <f t="shared" si="12"/>
        <v>4308.9442839455223</v>
      </c>
      <c r="F39" s="68">
        <f t="shared" si="12"/>
        <v>4192.9683190458445</v>
      </c>
      <c r="G39" s="67">
        <f t="shared" si="12"/>
        <v>4515.4448432505187</v>
      </c>
      <c r="H39" s="68">
        <f t="shared" si="12"/>
        <v>4296.1428571428569</v>
      </c>
      <c r="I39" s="67">
        <f t="shared" si="12"/>
        <v>4368.6312224856083</v>
      </c>
      <c r="J39" s="68">
        <f t="shared" si="12"/>
        <v>4317.8525832239593</v>
      </c>
      <c r="K39" s="67">
        <f t="shared" si="12"/>
        <v>4238.1897947548459</v>
      </c>
      <c r="L39" s="68">
        <f t="shared" si="12"/>
        <v>4193.955773955774</v>
      </c>
      <c r="M39" s="67">
        <f t="shared" si="12"/>
        <v>4435.3982751862013</v>
      </c>
      <c r="N39" s="68">
        <f t="shared" si="12"/>
        <v>4233.0025200458194</v>
      </c>
      <c r="O39" s="67">
        <f t="shared" si="12"/>
        <v>4442.1076905854698</v>
      </c>
      <c r="P39" s="68">
        <f t="shared" si="12"/>
        <v>4464.4127180641535</v>
      </c>
      <c r="Q39" s="67">
        <f t="shared" si="12"/>
        <v>4331.2634699811852</v>
      </c>
      <c r="R39" s="68">
        <f t="shared" si="12"/>
        <v>4344.6240707964598</v>
      </c>
      <c r="S39" s="67">
        <f t="shared" si="12"/>
        <v>4321.4825793031723</v>
      </c>
      <c r="T39" s="68">
        <f t="shared" si="12"/>
        <v>4412.871290021033</v>
      </c>
      <c r="U39" s="67">
        <f t="shared" si="12"/>
        <v>4372.6302685399251</v>
      </c>
      <c r="V39" s="68">
        <f t="shared" si="12"/>
        <v>4258.1378263509414</v>
      </c>
      <c r="W39" s="67">
        <f t="shared" si="12"/>
        <v>4393.0814797192816</v>
      </c>
      <c r="X39" s="68">
        <f t="shared" si="12"/>
        <v>4147.099476439791</v>
      </c>
      <c r="Y39" s="67">
        <f t="shared" si="12"/>
        <v>4324.1044558957256</v>
      </c>
      <c r="Z39" s="68">
        <f t="shared" si="12"/>
        <v>4171.5016835016831</v>
      </c>
      <c r="AA39" s="67">
        <f t="shared" si="12"/>
        <v>4378.7989894010352</v>
      </c>
      <c r="AB39" s="68">
        <f t="shared" si="12"/>
        <v>4421.7471797442968</v>
      </c>
      <c r="AC39" s="67">
        <f t="shared" si="12"/>
        <v>4206.8155871975805</v>
      </c>
      <c r="AD39" s="68">
        <f t="shared" si="12"/>
        <v>4250.9623069936424</v>
      </c>
      <c r="AE39" s="77">
        <f t="shared" si="12"/>
        <v>4131.7136271186437</v>
      </c>
      <c r="AF39" s="78">
        <f t="shared" si="12"/>
        <v>4040.2473184818482</v>
      </c>
      <c r="AG39" s="67">
        <f t="shared" ref="AG39:AH43" si="15">AG27</f>
        <v>3567.6144800553379</v>
      </c>
      <c r="AH39" s="68">
        <f t="shared" si="15"/>
        <v>3316.7485328402604</v>
      </c>
      <c r="AI39" s="77">
        <f t="shared" ref="AI39:AJ39" si="16">AI27</f>
        <v>3700.0410692412997</v>
      </c>
      <c r="AJ39" s="78">
        <f t="shared" si="16"/>
        <v>3683.2240722765623</v>
      </c>
      <c r="AM39" s="67">
        <v>4206.8155871975805</v>
      </c>
      <c r="AN39" s="68">
        <v>4250.9623069936424</v>
      </c>
      <c r="AO39" s="67">
        <v>4131.7136271186437</v>
      </c>
      <c r="AP39" s="68">
        <v>4040.2473184818482</v>
      </c>
      <c r="AQ39" s="77">
        <v>3567.6144800553379</v>
      </c>
      <c r="AR39" s="78">
        <v>3316.7485328402604</v>
      </c>
      <c r="AS39" s="70">
        <f t="shared" si="13"/>
        <v>3968.7145647905204</v>
      </c>
      <c r="AT39" s="70">
        <f t="shared" ref="AT39:AT43" si="17">AVERAGE(AN39,AP39,AR39)</f>
        <v>3869.31938610525</v>
      </c>
    </row>
    <row r="40" spans="2:47" s="70" customFormat="1" x14ac:dyDescent="0.25">
      <c r="B40" s="66" t="s">
        <v>124</v>
      </c>
      <c r="C40" s="67">
        <f t="shared" si="14"/>
        <v>3141.1912820213574</v>
      </c>
      <c r="D40" s="68">
        <f t="shared" si="14"/>
        <v>3118.6160730483157</v>
      </c>
      <c r="E40" s="67">
        <f t="shared" si="12"/>
        <v>3112.6412357761924</v>
      </c>
      <c r="F40" s="68">
        <f t="shared" si="12"/>
        <v>3028.6005093800472</v>
      </c>
      <c r="G40" s="67">
        <f t="shared" si="12"/>
        <v>3182.0593348662442</v>
      </c>
      <c r="H40" s="68">
        <f t="shared" si="12"/>
        <v>3232.4642857142858</v>
      </c>
      <c r="I40" s="67">
        <f t="shared" si="12"/>
        <v>3141.8801219099223</v>
      </c>
      <c r="J40" s="68">
        <f t="shared" si="12"/>
        <v>3199.0652070158694</v>
      </c>
      <c r="K40" s="67">
        <f t="shared" si="12"/>
        <v>3170.2027936145951</v>
      </c>
      <c r="L40" s="68">
        <f t="shared" si="12"/>
        <v>3040.1014391014392</v>
      </c>
      <c r="M40" s="67">
        <f t="shared" si="12"/>
        <v>3123.1018088144706</v>
      </c>
      <c r="N40" s="68">
        <f t="shared" si="12"/>
        <v>3071.4071019473081</v>
      </c>
      <c r="O40" s="67">
        <f t="shared" si="12"/>
        <v>3045.9873502742639</v>
      </c>
      <c r="P40" s="68">
        <f t="shared" si="12"/>
        <v>3024.5822734946541</v>
      </c>
      <c r="Q40" s="67">
        <f t="shared" si="12"/>
        <v>3107.0756599578085</v>
      </c>
      <c r="R40" s="68">
        <f t="shared" si="12"/>
        <v>2925.651681415929</v>
      </c>
      <c r="S40" s="67">
        <f t="shared" si="12"/>
        <v>2940.369099208413</v>
      </c>
      <c r="T40" s="68">
        <f t="shared" si="12"/>
        <v>2932.2978499649453</v>
      </c>
      <c r="U40" s="67">
        <f t="shared" si="12"/>
        <v>2780.6233327405298</v>
      </c>
      <c r="V40" s="68">
        <f t="shared" si="12"/>
        <v>2909.5556769884638</v>
      </c>
      <c r="W40" s="67">
        <f t="shared" si="12"/>
        <v>2937.3065897466395</v>
      </c>
      <c r="X40" s="68">
        <f t="shared" si="12"/>
        <v>2812.2582897033158</v>
      </c>
      <c r="Y40" s="67">
        <f t="shared" si="12"/>
        <v>2926.4349802970596</v>
      </c>
      <c r="Z40" s="68">
        <f t="shared" si="12"/>
        <v>2845.0555555555557</v>
      </c>
      <c r="AA40" s="67">
        <f t="shared" si="12"/>
        <v>3159.0060389450332</v>
      </c>
      <c r="AB40" s="68">
        <f t="shared" si="12"/>
        <v>2989.4715467535725</v>
      </c>
      <c r="AC40" s="67">
        <f t="shared" si="12"/>
        <v>3023.6818926411288</v>
      </c>
      <c r="AD40" s="68">
        <f t="shared" si="12"/>
        <v>2874.1756195666276</v>
      </c>
      <c r="AE40" s="77">
        <f t="shared" si="12"/>
        <v>2914.9863050847457</v>
      </c>
      <c r="AF40" s="78">
        <f t="shared" si="12"/>
        <v>3081.7275165016499</v>
      </c>
      <c r="AG40" s="67">
        <f t="shared" si="15"/>
        <v>2604.2342633156559</v>
      </c>
      <c r="AH40" s="68">
        <f t="shared" si="15"/>
        <v>2559.969290135863</v>
      </c>
      <c r="AI40" s="77">
        <f t="shared" ref="AI40:AJ40" si="18">AI28</f>
        <v>2753.373297788025</v>
      </c>
      <c r="AJ40" s="78">
        <f t="shared" si="18"/>
        <v>2686.2532666318225</v>
      </c>
      <c r="AM40" s="67">
        <v>3023.6818926411288</v>
      </c>
      <c r="AN40" s="68">
        <v>2874.1756195666276</v>
      </c>
      <c r="AO40" s="67">
        <v>2914.9863050847457</v>
      </c>
      <c r="AP40" s="68">
        <v>3081.7275165016499</v>
      </c>
      <c r="AQ40" s="77">
        <v>2604.2342633156559</v>
      </c>
      <c r="AR40" s="78">
        <v>2559.969290135863</v>
      </c>
      <c r="AS40" s="70">
        <f t="shared" si="13"/>
        <v>2847.6341536805098</v>
      </c>
      <c r="AT40" s="70">
        <f t="shared" si="17"/>
        <v>2838.6241420680467</v>
      </c>
    </row>
    <row r="41" spans="2:47" s="70" customFormat="1" x14ac:dyDescent="0.25">
      <c r="B41" s="66" t="s">
        <v>125</v>
      </c>
      <c r="C41" s="67">
        <f t="shared" si="14"/>
        <v>1591.6052401237089</v>
      </c>
      <c r="D41" s="68">
        <f t="shared" si="14"/>
        <v>1572.7592670980225</v>
      </c>
      <c r="E41" s="67">
        <f t="shared" si="12"/>
        <v>1522.008843818171</v>
      </c>
      <c r="F41" s="68">
        <f t="shared" si="12"/>
        <v>1499.2661200149087</v>
      </c>
      <c r="G41" s="67">
        <f t="shared" si="12"/>
        <v>1630.0355560540631</v>
      </c>
      <c r="H41" s="68">
        <f t="shared" si="12"/>
        <v>1630.2142857142858</v>
      </c>
      <c r="I41" s="67">
        <f t="shared" si="12"/>
        <v>1670.6007450050795</v>
      </c>
      <c r="J41" s="68">
        <f t="shared" si="12"/>
        <v>1559.4270970051307</v>
      </c>
      <c r="K41" s="67">
        <f t="shared" si="12"/>
        <v>1547.7627708095781</v>
      </c>
      <c r="L41" s="68">
        <f t="shared" si="12"/>
        <v>1589.7778167778167</v>
      </c>
      <c r="M41" s="67">
        <f t="shared" si="12"/>
        <v>1627.5751806014448</v>
      </c>
      <c r="N41" s="68">
        <f t="shared" si="12"/>
        <v>1599.7773195876289</v>
      </c>
      <c r="O41" s="67">
        <f t="shared" si="12"/>
        <v>1601.583230717564</v>
      </c>
      <c r="P41" s="68">
        <f t="shared" si="12"/>
        <v>1604.5612267867191</v>
      </c>
      <c r="Q41" s="67">
        <f t="shared" si="12"/>
        <v>1485.1821654598323</v>
      </c>
      <c r="R41" s="68">
        <f t="shared" si="12"/>
        <v>1522.341238938053</v>
      </c>
      <c r="S41" s="67">
        <f t="shared" si="12"/>
        <v>1509.0891546772982</v>
      </c>
      <c r="T41" s="68">
        <f t="shared" si="12"/>
        <v>1467.1792474877307</v>
      </c>
      <c r="U41" s="67">
        <f t="shared" si="12"/>
        <v>1501.6803011441104</v>
      </c>
      <c r="V41" s="68">
        <f t="shared" si="12"/>
        <v>1481.5845173041894</v>
      </c>
      <c r="W41" s="67">
        <f t="shared" si="12"/>
        <v>1470.1987034614012</v>
      </c>
      <c r="X41" s="68">
        <f t="shared" si="12"/>
        <v>1418.5270506108202</v>
      </c>
      <c r="Y41" s="67">
        <f t="shared" si="12"/>
        <v>1528.7655046983934</v>
      </c>
      <c r="Z41" s="68">
        <f t="shared" si="12"/>
        <v>1496.7962962962963</v>
      </c>
      <c r="AA41" s="67">
        <f t="shared" si="12"/>
        <v>1489.3070618683757</v>
      </c>
      <c r="AB41" s="68">
        <f t="shared" si="12"/>
        <v>1477.5053898220106</v>
      </c>
      <c r="AC41" s="67">
        <f t="shared" si="12"/>
        <v>1537.8613911290322</v>
      </c>
      <c r="AD41" s="68">
        <f t="shared" si="12"/>
        <v>1435.4868950304917</v>
      </c>
      <c r="AE41" s="77">
        <f t="shared" si="12"/>
        <v>1434.9213559322034</v>
      </c>
      <c r="AF41" s="78">
        <f t="shared" si="12"/>
        <v>1411.8737623762377</v>
      </c>
      <c r="AG41" s="67">
        <f t="shared" si="15"/>
        <v>1334.2298055491508</v>
      </c>
      <c r="AH41" s="68">
        <f t="shared" si="15"/>
        <v>1239.4985127421819</v>
      </c>
      <c r="AI41" s="77">
        <f t="shared" ref="AI41:AJ41" si="19">AI29</f>
        <v>1443.4856978168457</v>
      </c>
      <c r="AJ41" s="78">
        <f t="shared" si="19"/>
        <v>1334.1969685656686</v>
      </c>
      <c r="AM41" s="67">
        <v>1537.8613911290322</v>
      </c>
      <c r="AN41" s="68">
        <v>1435.4868950304917</v>
      </c>
      <c r="AO41" s="67">
        <v>1434.9213559322034</v>
      </c>
      <c r="AP41" s="68">
        <v>1411.8737623762377</v>
      </c>
      <c r="AQ41" s="77">
        <v>1334.2298055491508</v>
      </c>
      <c r="AR41" s="78">
        <v>1239.4985127421819</v>
      </c>
      <c r="AS41" s="70">
        <f t="shared" si="13"/>
        <v>1435.6708508701288</v>
      </c>
      <c r="AT41" s="70">
        <f t="shared" si="17"/>
        <v>1362.286390049637</v>
      </c>
    </row>
    <row r="42" spans="2:47" s="70" customFormat="1" x14ac:dyDescent="0.25">
      <c r="B42" s="66" t="s">
        <v>126</v>
      </c>
      <c r="C42" s="67">
        <f t="shared" si="14"/>
        <v>387.39651047441208</v>
      </c>
      <c r="D42" s="68">
        <f t="shared" si="14"/>
        <v>378.70387615649753</v>
      </c>
      <c r="E42" s="67">
        <f t="shared" si="12"/>
        <v>411.74128883910146</v>
      </c>
      <c r="F42" s="68">
        <f t="shared" si="12"/>
        <v>405.40321779102993</v>
      </c>
      <c r="G42" s="67">
        <f t="shared" si="12"/>
        <v>410.58830127306379</v>
      </c>
      <c r="H42" s="68">
        <f t="shared" si="12"/>
        <v>380.10714285714283</v>
      </c>
      <c r="I42" s="67">
        <f t="shared" si="12"/>
        <v>371.92956315611241</v>
      </c>
      <c r="J42" s="68">
        <f t="shared" si="12"/>
        <v>389.59634888438131</v>
      </c>
      <c r="K42" s="67">
        <f t="shared" si="12"/>
        <v>407.14446978335235</v>
      </c>
      <c r="L42" s="68">
        <f t="shared" si="12"/>
        <v>390.4717444717445</v>
      </c>
      <c r="M42" s="67">
        <f t="shared" si="12"/>
        <v>382.83843870750968</v>
      </c>
      <c r="N42" s="68">
        <f t="shared" si="12"/>
        <v>358.60641466208477</v>
      </c>
      <c r="O42" s="67">
        <f t="shared" si="12"/>
        <v>351.34154259487292</v>
      </c>
      <c r="P42" s="68">
        <f t="shared" si="12"/>
        <v>359.69696117051211</v>
      </c>
      <c r="Q42" s="67">
        <f t="shared" si="12"/>
        <v>373.88477108158958</v>
      </c>
      <c r="R42" s="68">
        <f t="shared" si="12"/>
        <v>370.66607669616519</v>
      </c>
      <c r="S42" s="67">
        <f t="shared" si="12"/>
        <v>334.78436470792167</v>
      </c>
      <c r="T42" s="68">
        <f t="shared" si="12"/>
        <v>359.58255433512505</v>
      </c>
      <c r="U42" s="67">
        <f t="shared" si="12"/>
        <v>365.41229474183416</v>
      </c>
      <c r="V42" s="68">
        <f t="shared" si="12"/>
        <v>350.54887674559808</v>
      </c>
      <c r="W42" s="67">
        <f t="shared" si="12"/>
        <v>364.71642678720116</v>
      </c>
      <c r="X42" s="68">
        <f t="shared" si="12"/>
        <v>355.40663176265269</v>
      </c>
      <c r="Y42" s="67">
        <f t="shared" si="12"/>
        <v>353.03025159139133</v>
      </c>
      <c r="Z42" s="68">
        <f t="shared" si="12"/>
        <v>378.0942760942761</v>
      </c>
      <c r="AA42" s="67">
        <f t="shared" si="12"/>
        <v>382.25905841754991</v>
      </c>
      <c r="AB42" s="68">
        <f t="shared" si="12"/>
        <v>361.83805465028831</v>
      </c>
      <c r="AC42" s="67">
        <f t="shared" si="12"/>
        <v>397.21005544354841</v>
      </c>
      <c r="AD42" s="68">
        <f t="shared" si="12"/>
        <v>360.73945763591541</v>
      </c>
      <c r="AE42" s="77">
        <f t="shared" si="12"/>
        <v>364.37328813559321</v>
      </c>
      <c r="AF42" s="78">
        <f t="shared" si="12"/>
        <v>349.730198019802</v>
      </c>
      <c r="AG42" s="67">
        <f t="shared" si="15"/>
        <v>336.66512950580278</v>
      </c>
      <c r="AH42" s="68">
        <f t="shared" si="15"/>
        <v>324.92716456306778</v>
      </c>
      <c r="AI42" s="77">
        <f t="shared" ref="AI42:AJ42" si="20">AI30</f>
        <v>368.4385042150011</v>
      </c>
      <c r="AJ42" s="78">
        <f t="shared" si="20"/>
        <v>334.07451653849023</v>
      </c>
      <c r="AM42" s="67">
        <v>397.21005544354841</v>
      </c>
      <c r="AN42" s="68">
        <v>360.73945763591541</v>
      </c>
      <c r="AO42" s="67">
        <v>364.37328813559321</v>
      </c>
      <c r="AP42" s="68">
        <v>349.730198019802</v>
      </c>
      <c r="AQ42" s="77">
        <v>336.66512950580278</v>
      </c>
      <c r="AR42" s="78">
        <v>324.92716456306778</v>
      </c>
      <c r="AS42" s="70">
        <f t="shared" si="13"/>
        <v>366.08282436164814</v>
      </c>
      <c r="AT42" s="70">
        <f t="shared" si="17"/>
        <v>345.13227340626173</v>
      </c>
    </row>
    <row r="43" spans="2:47" s="70" customFormat="1" ht="15.75" thickBot="1" x14ac:dyDescent="0.3">
      <c r="B43" s="71" t="s">
        <v>127</v>
      </c>
      <c r="C43" s="72">
        <f>C31+C32</f>
        <v>35.870047266149271</v>
      </c>
      <c r="D43" s="73">
        <f>D31+D32</f>
        <v>47.596662030598054</v>
      </c>
      <c r="E43" s="72">
        <f t="shared" ref="E43:AF43" si="21">E31+E32</f>
        <v>39.945050409763574</v>
      </c>
      <c r="F43" s="73">
        <f t="shared" si="21"/>
        <v>42.510311839980119</v>
      </c>
      <c r="G43" s="72">
        <f t="shared" si="21"/>
        <v>32.847064101845106</v>
      </c>
      <c r="H43" s="73">
        <f t="shared" si="21"/>
        <v>33.142857142857146</v>
      </c>
      <c r="I43" s="72">
        <f t="shared" si="21"/>
        <v>33.905181171689804</v>
      </c>
      <c r="J43" s="73">
        <f t="shared" si="21"/>
        <v>32.29274549576423</v>
      </c>
      <c r="K43" s="72">
        <f t="shared" si="21"/>
        <v>35.804161915621435</v>
      </c>
      <c r="L43" s="73">
        <f t="shared" si="21"/>
        <v>33.055809055809057</v>
      </c>
      <c r="M43" s="72">
        <f t="shared" si="21"/>
        <v>29.685333482667861</v>
      </c>
      <c r="N43" s="73">
        <f t="shared" si="21"/>
        <v>16.535166093928982</v>
      </c>
      <c r="O43" s="72">
        <f t="shared" si="21"/>
        <v>26.710175752826597</v>
      </c>
      <c r="P43" s="73">
        <f t="shared" si="21"/>
        <v>36.490996060776588</v>
      </c>
      <c r="Q43" s="72">
        <f t="shared" si="21"/>
        <v>23.820913393009864</v>
      </c>
      <c r="R43" s="73">
        <f>R31+R32</f>
        <v>22.970855457227138</v>
      </c>
      <c r="S43" s="72">
        <f t="shared" si="21"/>
        <v>30.714161899809326</v>
      </c>
      <c r="T43" s="73">
        <f t="shared" si="21"/>
        <v>25.758062631455946</v>
      </c>
      <c r="U43" s="72">
        <f t="shared" si="21"/>
        <v>28.740292844863358</v>
      </c>
      <c r="V43" s="73">
        <f t="shared" si="21"/>
        <v>24.74462659380692</v>
      </c>
      <c r="W43" s="72">
        <f t="shared" si="21"/>
        <v>22.665992625193294</v>
      </c>
      <c r="X43" s="73">
        <f t="shared" si="21"/>
        <v>24.795811518324609</v>
      </c>
      <c r="Y43" s="72">
        <f t="shared" si="21"/>
        <v>33.032070324340708</v>
      </c>
      <c r="Z43" s="73">
        <f t="shared" si="21"/>
        <v>21.813131313131315</v>
      </c>
      <c r="AA43" s="72">
        <f t="shared" si="21"/>
        <v>33.286603401528225</v>
      </c>
      <c r="AB43" s="73">
        <f t="shared" si="21"/>
        <v>29.076272248683882</v>
      </c>
      <c r="AC43" s="72">
        <f t="shared" si="21"/>
        <v>22.303238407258064</v>
      </c>
      <c r="AD43" s="73">
        <f t="shared" si="21"/>
        <v>32.018295056442192</v>
      </c>
      <c r="AE43" s="79">
        <f t="shared" si="21"/>
        <v>20.422101694915256</v>
      </c>
      <c r="AF43" s="80">
        <f t="shared" si="21"/>
        <v>14.032384488448844</v>
      </c>
      <c r="AG43" s="72">
        <f t="shared" si="15"/>
        <v>18.646068711090617</v>
      </c>
      <c r="AH43" s="73">
        <f t="shared" si="15"/>
        <v>15.571589356057562</v>
      </c>
      <c r="AI43" s="79">
        <f t="shared" ref="AI43:AJ43" si="22">AI31</f>
        <v>10.437351394192666</v>
      </c>
      <c r="AJ43" s="80">
        <f t="shared" si="22"/>
        <v>23.112073471216306</v>
      </c>
      <c r="AM43" s="72">
        <v>22.303238407258064</v>
      </c>
      <c r="AN43" s="73">
        <v>32.018295056442192</v>
      </c>
      <c r="AO43" s="72">
        <v>20.422101694915256</v>
      </c>
      <c r="AP43" s="73">
        <v>14.032384488448844</v>
      </c>
      <c r="AQ43" s="79">
        <v>18.646068711090617</v>
      </c>
      <c r="AR43" s="80">
        <v>15.571589356057562</v>
      </c>
      <c r="AS43" s="70">
        <f t="shared" si="13"/>
        <v>20.457136271087979</v>
      </c>
      <c r="AT43" s="70">
        <f t="shared" si="17"/>
        <v>20.5407563003162</v>
      </c>
      <c r="AU43" s="81"/>
    </row>
    <row r="44" spans="2:47" x14ac:dyDescent="0.25">
      <c r="B44" s="83" t="s">
        <v>105</v>
      </c>
      <c r="C44" s="81">
        <f>SUM(C37:C43)</f>
        <v>17563</v>
      </c>
      <c r="D44" s="82">
        <f t="shared" ref="D44:AJ44" si="23">SUM(D37:D43)</f>
        <v>17111</v>
      </c>
      <c r="E44" s="81">
        <f t="shared" si="23"/>
        <v>17372</v>
      </c>
      <c r="F44" s="82">
        <f t="shared" si="23"/>
        <v>16690.999999999996</v>
      </c>
      <c r="G44" s="81">
        <f t="shared" si="23"/>
        <v>18303</v>
      </c>
      <c r="H44" s="82">
        <f t="shared" si="23"/>
        <v>17777</v>
      </c>
      <c r="I44" s="81">
        <f t="shared" si="23"/>
        <v>18203.999999999996</v>
      </c>
      <c r="J44" s="82">
        <f t="shared" si="23"/>
        <v>17461</v>
      </c>
      <c r="K44" s="81">
        <f t="shared" si="23"/>
        <v>17943</v>
      </c>
      <c r="L44" s="82">
        <f t="shared" si="23"/>
        <v>17658</v>
      </c>
      <c r="M44" s="81">
        <f t="shared" si="23"/>
        <v>18278.999999999996</v>
      </c>
      <c r="N44" s="82">
        <f t="shared" si="23"/>
        <v>18044.000000000004</v>
      </c>
      <c r="O44" s="81">
        <f t="shared" si="23"/>
        <v>18353.999999999996</v>
      </c>
      <c r="P44" s="81">
        <f t="shared" si="23"/>
        <v>18527</v>
      </c>
      <c r="Q44" s="81">
        <f t="shared" si="23"/>
        <v>18165</v>
      </c>
      <c r="R44" s="81">
        <f t="shared" si="23"/>
        <v>17698.000000000004</v>
      </c>
      <c r="S44" s="81">
        <f t="shared" si="23"/>
        <v>17719</v>
      </c>
      <c r="T44" s="81">
        <f t="shared" si="23"/>
        <v>17635</v>
      </c>
      <c r="U44" s="81">
        <f t="shared" si="23"/>
        <v>17314.999999999996</v>
      </c>
      <c r="V44" s="81">
        <f t="shared" si="23"/>
        <v>16981</v>
      </c>
      <c r="W44" s="81">
        <f t="shared" si="23"/>
        <v>17322.999999999996</v>
      </c>
      <c r="X44" s="81">
        <f t="shared" si="23"/>
        <v>16576</v>
      </c>
      <c r="Y44" s="81">
        <f t="shared" si="23"/>
        <v>17027</v>
      </c>
      <c r="Z44" s="81">
        <f t="shared" si="23"/>
        <v>16658.999999999996</v>
      </c>
      <c r="AA44" s="81">
        <f t="shared" si="23"/>
        <v>17424.999999999996</v>
      </c>
      <c r="AB44" s="81">
        <f t="shared" si="23"/>
        <v>17183</v>
      </c>
      <c r="AC44" s="81">
        <f t="shared" si="23"/>
        <v>16857.000000000004</v>
      </c>
      <c r="AD44" s="81">
        <f t="shared" si="23"/>
        <v>16451</v>
      </c>
      <c r="AE44" s="84">
        <f t="shared" si="23"/>
        <v>15854</v>
      </c>
      <c r="AF44" s="84">
        <f t="shared" si="23"/>
        <v>15699</v>
      </c>
      <c r="AG44" s="214">
        <f>SUM(AG37:AG43)</f>
        <v>13475.928214587657</v>
      </c>
      <c r="AH44" s="214">
        <f t="shared" si="23"/>
        <v>12907.809470214646</v>
      </c>
      <c r="AI44" s="214">
        <f>SUM(AI37:AI43)</f>
        <v>14484.956264860579</v>
      </c>
      <c r="AJ44" s="214">
        <f t="shared" si="23"/>
        <v>14068.949451205855</v>
      </c>
      <c r="AM44" s="212">
        <v>17424.999999999996</v>
      </c>
      <c r="AN44" s="212">
        <v>17183</v>
      </c>
      <c r="AO44" s="212">
        <v>16857.000000000004</v>
      </c>
      <c r="AP44" s="212">
        <v>16451</v>
      </c>
      <c r="AQ44" s="212">
        <v>15854</v>
      </c>
      <c r="AR44" s="212">
        <v>15699</v>
      </c>
      <c r="AS44" s="213">
        <f>SUM(AS37:AS43)</f>
        <v>15395.642738195886</v>
      </c>
      <c r="AT44" s="213">
        <f>SUM(AT37:AT43)</f>
        <v>15019.269823404882</v>
      </c>
    </row>
    <row r="45" spans="2:47" x14ac:dyDescent="0.25">
      <c r="AM45" s="70"/>
      <c r="AN45" s="70"/>
      <c r="AO45" s="70"/>
      <c r="AP45" s="70"/>
      <c r="AQ45" s="70"/>
      <c r="AR45" s="70"/>
    </row>
    <row r="46" spans="2:47" x14ac:dyDescent="0.25">
      <c r="AM46" s="70"/>
      <c r="AN46" s="70"/>
      <c r="AO46" s="70"/>
      <c r="AP46" s="70"/>
      <c r="AQ46" s="70"/>
      <c r="AR46" s="70"/>
    </row>
    <row r="47" spans="2:47" x14ac:dyDescent="0.25">
      <c r="AM47" s="70"/>
      <c r="AN47" s="70"/>
      <c r="AO47" s="70"/>
      <c r="AP47" s="70"/>
      <c r="AQ47" s="70"/>
      <c r="AR47" s="70"/>
    </row>
    <row r="48" spans="2:47" x14ac:dyDescent="0.25">
      <c r="AM48" s="70"/>
      <c r="AN48" s="70"/>
      <c r="AO48" s="70"/>
      <c r="AP48" s="70"/>
      <c r="AQ48" s="70"/>
      <c r="AR48" s="70"/>
    </row>
    <row r="49" spans="39:44" x14ac:dyDescent="0.25">
      <c r="AM49" s="70"/>
      <c r="AN49" s="70"/>
      <c r="AO49" s="70"/>
      <c r="AP49" s="70"/>
      <c r="AQ49" s="70"/>
      <c r="AR49" s="70"/>
    </row>
    <row r="50" spans="39:44" x14ac:dyDescent="0.25">
      <c r="AM50" s="70"/>
      <c r="AN50" s="70"/>
      <c r="AO50" s="70"/>
      <c r="AP50" s="70"/>
      <c r="AQ50" s="70"/>
      <c r="AR50" s="70"/>
    </row>
    <row r="51" spans="39:44" x14ac:dyDescent="0.25">
      <c r="AM51" s="70"/>
      <c r="AN51" s="70"/>
      <c r="AO51" s="70"/>
      <c r="AP51" s="70"/>
      <c r="AQ51" s="70"/>
      <c r="AR51" s="70"/>
    </row>
    <row r="52" spans="39:44" x14ac:dyDescent="0.25">
      <c r="AM52" s="70"/>
      <c r="AN52" s="70"/>
      <c r="AO52" s="70"/>
      <c r="AP52" s="70"/>
      <c r="AQ52" s="70"/>
      <c r="AR52" s="70"/>
    </row>
    <row r="66" spans="22:32" x14ac:dyDescent="0.25">
      <c r="Z66" s="85"/>
    </row>
    <row r="70" spans="22:32" x14ac:dyDescent="0.25">
      <c r="V70" s="1" t="s">
        <v>284</v>
      </c>
      <c r="W70" s="1" t="s">
        <v>277</v>
      </c>
      <c r="X70" s="86"/>
      <c r="Y70" s="86"/>
      <c r="Z70" s="86"/>
      <c r="AA70" s="86"/>
      <c r="AB70" s="86"/>
      <c r="AC70" s="86"/>
      <c r="AF70" s="81"/>
    </row>
    <row r="71" spans="22:32" x14ac:dyDescent="0.25">
      <c r="V71" s="1">
        <v>2014</v>
      </c>
      <c r="W71" s="3">
        <f>SUM(U44:V44)</f>
        <v>34296</v>
      </c>
      <c r="AC71" s="3"/>
    </row>
    <row r="72" spans="22:32" x14ac:dyDescent="0.25">
      <c r="V72" s="1">
        <v>2015</v>
      </c>
      <c r="W72" s="3">
        <f>SUM(W44:X44)</f>
        <v>33899</v>
      </c>
    </row>
    <row r="73" spans="22:32" x14ac:dyDescent="0.25">
      <c r="V73" s="1">
        <v>2016</v>
      </c>
      <c r="W73" s="3">
        <f>SUM(Y44:Z44)</f>
        <v>33686</v>
      </c>
    </row>
    <row r="74" spans="22:32" x14ac:dyDescent="0.25">
      <c r="V74" s="1">
        <v>2017</v>
      </c>
      <c r="W74" s="3">
        <f>SUM(AA44:AB44)</f>
        <v>34608</v>
      </c>
    </row>
    <row r="75" spans="22:32" x14ac:dyDescent="0.25">
      <c r="V75" s="1">
        <v>2018</v>
      </c>
      <c r="W75" s="3">
        <f>SUM(AC44:AD44)</f>
        <v>33308</v>
      </c>
    </row>
    <row r="76" spans="22:32" x14ac:dyDescent="0.25">
      <c r="V76" s="1">
        <v>2019</v>
      </c>
      <c r="W76" s="3">
        <f>SUM(AE44:AF44)</f>
        <v>31553</v>
      </c>
      <c r="Y76" s="3"/>
      <c r="Z76" s="81"/>
    </row>
    <row r="77" spans="22:32" x14ac:dyDescent="0.25">
      <c r="V77" s="1">
        <v>2020</v>
      </c>
      <c r="W77" s="81">
        <f>SUM(AS44:AT44)</f>
        <v>30414.912561600766</v>
      </c>
      <c r="Y77" s="3"/>
    </row>
    <row r="78" spans="22:32" ht="15" customHeight="1" x14ac:dyDescent="0.25"/>
  </sheetData>
  <mergeCells count="61">
    <mergeCell ref="W8:X8"/>
    <mergeCell ref="B1:D1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C22:D22"/>
    <mergeCell ref="E22:F22"/>
    <mergeCell ref="G22:H22"/>
    <mergeCell ref="I22:J22"/>
    <mergeCell ref="K22:L22"/>
    <mergeCell ref="Y8:Z8"/>
    <mergeCell ref="AA8:AB8"/>
    <mergeCell ref="AC8:AD8"/>
    <mergeCell ref="AE8:AF8"/>
    <mergeCell ref="AG8:AH8"/>
    <mergeCell ref="AG22:AH22"/>
    <mergeCell ref="AS32:AU33"/>
    <mergeCell ref="M22:N22"/>
    <mergeCell ref="O22:P22"/>
    <mergeCell ref="Q22:R22"/>
    <mergeCell ref="S22:T22"/>
    <mergeCell ref="U22:V22"/>
    <mergeCell ref="W22:X22"/>
    <mergeCell ref="M35:N35"/>
    <mergeCell ref="Y22:Z22"/>
    <mergeCell ref="AA22:AB22"/>
    <mergeCell ref="AC22:AD22"/>
    <mergeCell ref="AE22:AF22"/>
    <mergeCell ref="C35:D35"/>
    <mergeCell ref="E35:F35"/>
    <mergeCell ref="G35:H35"/>
    <mergeCell ref="I35:J35"/>
    <mergeCell ref="K35:L35"/>
    <mergeCell ref="AA35:AB35"/>
    <mergeCell ref="AC35:AD35"/>
    <mergeCell ref="AE35:AF35"/>
    <mergeCell ref="AG35:AH35"/>
    <mergeCell ref="O35:P35"/>
    <mergeCell ref="Q35:R35"/>
    <mergeCell ref="S35:T35"/>
    <mergeCell ref="U35:V35"/>
    <mergeCell ref="W35:X35"/>
    <mergeCell ref="Y35:Z35"/>
    <mergeCell ref="AS35:AT35"/>
    <mergeCell ref="AI8:AJ8"/>
    <mergeCell ref="AI22:AJ22"/>
    <mergeCell ref="AI35:AJ35"/>
    <mergeCell ref="AM35:AN35"/>
    <mergeCell ref="AO35:AP35"/>
    <mergeCell ref="AQ35:AR35"/>
    <mergeCell ref="AM34:AN34"/>
    <mergeCell ref="AO34:AP34"/>
    <mergeCell ref="AQ34:AR34"/>
    <mergeCell ref="AT34:AU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Datos</vt:lpstr>
      <vt:lpstr>Pirámide Poblacional</vt:lpstr>
      <vt:lpstr>Índice de Myers</vt:lpstr>
      <vt:lpstr>Prorrateo</vt:lpstr>
      <vt:lpstr>Corrección </vt:lpstr>
      <vt:lpstr>Tasa de crecimiento</vt:lpstr>
      <vt:lpstr>Pob mitad de año</vt:lpstr>
      <vt:lpstr>Descarga Defunciones</vt:lpstr>
      <vt:lpstr>Nacimientos</vt:lpstr>
      <vt:lpstr>Defunciones</vt:lpstr>
      <vt:lpstr>Factor de separación</vt:lpstr>
      <vt:lpstr>Pob 0 a 4 mitad de año 2010</vt:lpstr>
      <vt:lpstr>Pob 0 a 4 mitad de año 2015</vt:lpstr>
      <vt:lpstr>Pob 0 a 4 mitad de año 2020</vt:lpstr>
      <vt:lpstr>Tabla Final Mitad de año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SANCHEZ NAVARRO</dc:creator>
  <cp:lastModifiedBy>Chars Lee</cp:lastModifiedBy>
  <dcterms:created xsi:type="dcterms:W3CDTF">2021-03-11T23:34:15Z</dcterms:created>
  <dcterms:modified xsi:type="dcterms:W3CDTF">2023-04-01T05:43:32Z</dcterms:modified>
</cp:coreProperties>
</file>