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Inman PC\Documents\birdmoment\data\"/>
    </mc:Choice>
  </mc:AlternateContent>
  <xr:revisionPtr revIDLastSave="0" documentId="13_ncr:1_{F0166DDC-9337-4B01-86F0-32E817C477B4}" xr6:coauthVersionLast="45" xr6:coauthVersionMax="45" xr10:uidLastSave="{00000000-0000-0000-0000-000000000000}"/>
  <bookViews>
    <workbookView xWindow="7305" yWindow="1260" windowWidth="21600" windowHeight="14970" tabRatio="823" firstSheet="4" activeTab="5" xr2:uid="{7BBA85BD-A929-4F3F-9778-E1081C0BF18C}"/>
  </bookViews>
  <sheets>
    <sheet name="Tracking" sheetId="7" r:id="rId1"/>
    <sheet name="Existing Ixx measurements" sheetId="8" r:id="rId2"/>
    <sheet name="Existing body measurements" sheetId="9" r:id="rId3"/>
    <sheet name="Existing material density data" sheetId="10" r:id="rId4"/>
    <sheet name="MaterialSpecs" sheetId="11" r:id="rId5"/>
    <sheet name="FullBird" sheetId="5" r:id="rId6"/>
    <sheet name="Feathers" sheetId="1" r:id="rId7"/>
    <sheet name="Bones" sheetId="2" r:id="rId8"/>
  </sheets>
  <externalReferences>
    <externalReference r:id="rId9"/>
    <externalReference r:id="rId10"/>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8" i="5" l="1"/>
  <c r="N8" i="5" l="1"/>
  <c r="L8" i="5"/>
  <c r="O8" i="5"/>
  <c r="W8" i="5"/>
  <c r="V8" i="5"/>
  <c r="R8" i="5"/>
  <c r="U8" i="5"/>
  <c r="T8" i="5"/>
  <c r="S8" i="5"/>
  <c r="Q8" i="5" l="1"/>
  <c r="P8" i="5"/>
  <c r="C8" i="5"/>
  <c r="B8" i="5"/>
  <c r="O7" i="8" l="1"/>
  <c r="M62" i="8" l="1"/>
  <c r="N62" i="8"/>
  <c r="F62" i="8"/>
  <c r="O62" i="8" s="1"/>
  <c r="O61" i="8"/>
  <c r="M61" i="8"/>
  <c r="N61" i="8"/>
  <c r="O42" i="8"/>
  <c r="O43" i="8"/>
  <c r="O44" i="8"/>
  <c r="O45" i="8"/>
  <c r="O46" i="8"/>
  <c r="O47" i="8"/>
  <c r="O48" i="8"/>
  <c r="O49" i="8"/>
  <c r="O50" i="8"/>
  <c r="O17" i="8"/>
  <c r="O18" i="8"/>
  <c r="O19" i="8"/>
  <c r="O20" i="8"/>
  <c r="O21" i="8"/>
  <c r="O22" i="8"/>
  <c r="O23" i="8"/>
  <c r="O24" i="8"/>
  <c r="O25" i="8"/>
  <c r="O26" i="8"/>
  <c r="O27" i="8"/>
  <c r="O28" i="8"/>
  <c r="O29" i="8"/>
  <c r="O30" i="8"/>
  <c r="O32" i="8"/>
  <c r="O33" i="8"/>
  <c r="O34" i="8"/>
  <c r="O35" i="8"/>
  <c r="O36" i="8"/>
  <c r="O37" i="8"/>
  <c r="O3" i="8"/>
  <c r="O4" i="8"/>
  <c r="O5" i="8"/>
  <c r="O6" i="8"/>
  <c r="O8" i="8"/>
  <c r="O9" i="8"/>
  <c r="O10" i="8"/>
  <c r="O11" i="8"/>
  <c r="O12" i="8"/>
  <c r="O13" i="8"/>
  <c r="O14" i="8"/>
  <c r="O15" i="8"/>
  <c r="O16" i="8"/>
  <c r="O2" i="8"/>
  <c r="N53" i="8"/>
  <c r="M53" i="8"/>
  <c r="M56" i="8"/>
  <c r="M57" i="8"/>
  <c r="M58" i="8"/>
  <c r="M59" i="8"/>
  <c r="M60" i="8"/>
  <c r="M55" i="8"/>
  <c r="M54" i="8"/>
  <c r="M48" i="8"/>
  <c r="M49" i="8"/>
  <c r="M50" i="8"/>
  <c r="M51" i="8"/>
  <c r="M22" i="8"/>
  <c r="M23" i="8"/>
  <c r="M24" i="8"/>
  <c r="M25" i="8"/>
  <c r="M26" i="8"/>
  <c r="M27" i="8"/>
  <c r="M28" i="8"/>
  <c r="M29" i="8"/>
  <c r="M30" i="8"/>
  <c r="M31" i="8"/>
  <c r="M32" i="8"/>
  <c r="M33" i="8"/>
  <c r="M34" i="8"/>
  <c r="M35" i="8"/>
  <c r="M36" i="8"/>
  <c r="M37" i="8"/>
  <c r="M38" i="8"/>
  <c r="M39" i="8"/>
  <c r="M40" i="8"/>
  <c r="M41" i="8"/>
  <c r="M42" i="8"/>
  <c r="M43" i="8"/>
  <c r="M44" i="8"/>
  <c r="M45" i="8"/>
  <c r="M46" i="8"/>
  <c r="M47" i="8"/>
  <c r="M3" i="8"/>
  <c r="M4" i="8"/>
  <c r="M5" i="8"/>
  <c r="M6" i="8"/>
  <c r="M7" i="8"/>
  <c r="M8" i="8"/>
  <c r="M9" i="8"/>
  <c r="M10" i="8"/>
  <c r="M11" i="8"/>
  <c r="M12" i="8"/>
  <c r="M13" i="8"/>
  <c r="M14" i="8"/>
  <c r="M15" i="8"/>
  <c r="M16" i="8"/>
  <c r="M17" i="8"/>
  <c r="M18" i="8"/>
  <c r="M19" i="8"/>
  <c r="M20" i="8"/>
  <c r="M21" i="8"/>
  <c r="M2" i="8"/>
  <c r="N55" i="8"/>
  <c r="N56" i="8"/>
  <c r="N57" i="8"/>
  <c r="N58" i="8"/>
  <c r="N59" i="8"/>
  <c r="N60" i="8"/>
  <c r="N54" i="8"/>
  <c r="F60" i="8"/>
  <c r="O60" i="8" s="1"/>
  <c r="F59" i="8"/>
  <c r="O59" i="8" s="1"/>
  <c r="F58" i="8"/>
  <c r="O58" i="8" s="1"/>
  <c r="F57" i="8"/>
  <c r="O57" i="8" s="1"/>
  <c r="F56" i="8"/>
  <c r="O56" i="8" s="1"/>
  <c r="F55" i="8"/>
  <c r="O55" i="8" s="1"/>
  <c r="F54" i="8"/>
  <c r="O54" i="8" s="1"/>
  <c r="F53" i="8"/>
  <c r="O53" i="8" s="1"/>
  <c r="H53" i="8"/>
  <c r="F52" i="8"/>
  <c r="H52" i="8"/>
  <c r="H51" i="8"/>
  <c r="G51" i="8"/>
  <c r="F51" i="8"/>
  <c r="N51"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2" i="8"/>
  <c r="O51" i="8" l="1"/>
  <c r="H31" i="8"/>
  <c r="F41" i="8"/>
  <c r="O41" i="8" s="1"/>
  <c r="F40" i="8"/>
  <c r="O40" i="8" s="1"/>
  <c r="F39" i="8"/>
  <c r="O39" i="8" s="1"/>
  <c r="F38" i="8"/>
  <c r="O38" i="8" s="1"/>
  <c r="F31" i="8"/>
  <c r="O31" i="8" s="1"/>
  <c r="D5" i="5" l="1"/>
  <c r="E5" i="5" s="1"/>
  <c r="D3" i="5"/>
  <c r="E3" i="5" s="1"/>
  <c r="F2" i="1" l="1"/>
  <c r="H21" i="1"/>
  <c r="D2" i="5" l="1"/>
  <c r="E2" i="5" s="1"/>
  <c r="J28" i="1" l="1"/>
  <c r="H23" i="1"/>
  <c r="G23" i="1"/>
  <c r="F23" i="1"/>
  <c r="E23" i="1"/>
  <c r="D23" i="1"/>
  <c r="C23" i="1"/>
  <c r="H22" i="1"/>
  <c r="G22" i="1"/>
  <c r="F22" i="1"/>
  <c r="E22" i="1"/>
  <c r="D22" i="1"/>
  <c r="C22" i="1"/>
  <c r="G21" i="1"/>
  <c r="F21" i="1"/>
  <c r="E21" i="1"/>
  <c r="D21" i="1"/>
  <c r="C21" i="1"/>
  <c r="H20" i="1"/>
  <c r="G20" i="1"/>
  <c r="F20" i="1"/>
  <c r="E20" i="1"/>
  <c r="D20" i="1"/>
  <c r="C20" i="1"/>
  <c r="H19" i="1"/>
  <c r="G19" i="1"/>
  <c r="F19" i="1"/>
  <c r="E19" i="1"/>
  <c r="D19" i="1"/>
  <c r="C19" i="1"/>
  <c r="H18" i="1"/>
  <c r="G18" i="1"/>
  <c r="F18" i="1"/>
  <c r="E18" i="1"/>
  <c r="D18" i="1"/>
  <c r="C18" i="1"/>
  <c r="H17" i="1"/>
  <c r="G17" i="1"/>
  <c r="F17" i="1"/>
  <c r="E17" i="1"/>
  <c r="D17" i="1"/>
  <c r="C17" i="1"/>
  <c r="H16" i="1"/>
  <c r="G16" i="1"/>
  <c r="F16" i="1"/>
  <c r="E16" i="1"/>
  <c r="D16" i="1"/>
  <c r="C16" i="1"/>
  <c r="H15" i="1"/>
  <c r="G15" i="1"/>
  <c r="F15" i="1"/>
  <c r="E15" i="1"/>
  <c r="D15" i="1"/>
  <c r="C15" i="1"/>
  <c r="H14" i="1"/>
  <c r="G14" i="1"/>
  <c r="F14" i="1"/>
  <c r="E14" i="1"/>
  <c r="D14" i="1"/>
  <c r="C14" i="1"/>
  <c r="H13" i="1"/>
  <c r="G13" i="1"/>
  <c r="F13" i="1"/>
  <c r="E13" i="1"/>
  <c r="D13" i="1"/>
  <c r="C13" i="1"/>
  <c r="H12" i="1"/>
  <c r="G12" i="1"/>
  <c r="F12" i="1"/>
  <c r="E12" i="1"/>
  <c r="D12" i="1"/>
  <c r="C12" i="1"/>
  <c r="J11" i="1"/>
  <c r="H11" i="1"/>
  <c r="G11" i="1"/>
  <c r="F11" i="1"/>
  <c r="E11" i="1"/>
  <c r="D11" i="1"/>
  <c r="C11" i="1"/>
  <c r="H10" i="1"/>
  <c r="G10" i="1"/>
  <c r="F10" i="1"/>
  <c r="E10" i="1"/>
  <c r="D10" i="1"/>
  <c r="C10" i="1"/>
  <c r="H9" i="1"/>
  <c r="G9" i="1"/>
  <c r="F9" i="1"/>
  <c r="E9" i="1"/>
  <c r="D9" i="1"/>
  <c r="C9" i="1"/>
  <c r="H8" i="1"/>
  <c r="G8" i="1"/>
  <c r="F8" i="1"/>
  <c r="E8" i="1"/>
  <c r="D8" i="1"/>
  <c r="C8" i="1"/>
  <c r="H7" i="1"/>
  <c r="G7" i="1"/>
  <c r="F7" i="1"/>
  <c r="E7" i="1"/>
  <c r="D7" i="1"/>
  <c r="C7" i="1"/>
  <c r="H6" i="1"/>
  <c r="G6" i="1"/>
  <c r="F6" i="1"/>
  <c r="E6" i="1"/>
  <c r="D6" i="1"/>
  <c r="C6" i="1"/>
  <c r="H5" i="1"/>
  <c r="G5" i="1"/>
  <c r="F5" i="1"/>
  <c r="E5" i="1"/>
  <c r="D5" i="1"/>
  <c r="C5" i="1"/>
  <c r="H4" i="1"/>
  <c r="G4" i="1"/>
  <c r="F4" i="1"/>
  <c r="E4" i="1"/>
  <c r="D4" i="1"/>
  <c r="C4" i="1"/>
  <c r="H3" i="1"/>
  <c r="G3" i="1"/>
  <c r="F3" i="1"/>
  <c r="E3" i="1"/>
  <c r="D3" i="1"/>
  <c r="C3" i="1"/>
  <c r="H2" i="1"/>
  <c r="G2" i="1"/>
  <c r="E2" i="1"/>
  <c r="D2" i="1"/>
  <c r="C2" i="1"/>
  <c r="B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83A40A9-3471-414E-BCDA-14E66DE7A0A5}">
      <text>
        <r>
          <rPr>
            <sz val="12"/>
            <color theme="1"/>
            <rFont val="Arial"/>
            <family val="2"/>
          </rPr>
          <t>======
ID#AAAAKdQCgFQ
tc={2C94B427-8DD5-604E-BFA6-D3362626B142}    (2020-10-06 19:09:23)
[Threaded comment]
Your version of Excel allows you to read this threaded comment; however, any edits to it will get removed if the file is opened in a newer version of Excel. Learn more: https://go.microsoft.com/fwlink/?linkid=870924
Comment:
    y-axis</t>
        </r>
      </text>
    </comment>
    <comment ref="X1" authorId="0" shapeId="0" xr:uid="{5CB3DAD5-CB45-4565-A09A-2098EB522C6A}">
      <text>
        <r>
          <rPr>
            <sz val="12"/>
            <color theme="1"/>
            <rFont val="Arial"/>
            <family val="2"/>
          </rPr>
          <t>======
ID#AAAAKdQCgFI
tc={E6AA00D6-7290-8A40-813A-D95B0503F296}    (2020-10-06 19:09:23)
[Threaded comment]
Your version of Excel allows you to read this threaded comment; however, any edits to it will get removed if the file is opened in a newer version of Excel. Learn more: https://go.microsoft.com/fwlink/?linkid=870924
Comment:
    measured from tip of beak back along body axis</t>
        </r>
      </text>
    </comment>
    <comment ref="Y1" authorId="0" shapeId="0" xr:uid="{3B240FBB-C5C4-46C4-99F5-43021824F47A}">
      <text>
        <r>
          <rPr>
            <sz val="12"/>
            <color theme="1"/>
            <rFont val="Arial"/>
            <family val="2"/>
          </rPr>
          <t>======
ID#AAAAKdQCgEw
tc={F7284A37-F73A-694D-B6D7-DE828D679370}    (2020-10-06 19:09:23)
[Threaded comment]
Your version of Excel allows you to read this threaded comment; however, any edits to it will get removed if the file is opened in a newer version of Excel. Learn more: https://go.microsoft.com/fwlink/?linkid=870924
Comment:
    measured from top of head towards the bottom</t>
        </r>
      </text>
    </comment>
    <comment ref="Z1" authorId="0" shapeId="0" xr:uid="{8295B6A5-413D-4295-A7AA-A2CA6760F855}">
      <text>
        <r>
          <rPr>
            <sz val="12"/>
            <color theme="1"/>
            <rFont val="Arial"/>
            <family val="2"/>
          </rPr>
          <t>======
ID#AAAAKdQCgFE
tc={277DF153-B7EE-7743-94B9-763AB873DADC}    (2020-10-06 19:09:23)
[Threaded comment]
Your version of Excel allows you to read this threaded comment; however, any edits to it will get removed if the file is opened in a newer version of Excel. Learn more: https://go.microsoft.com/fwlink/?linkid=870924
Comment:
    measured from neck origin (clavicle) back along body axis</t>
        </r>
      </text>
    </comment>
    <comment ref="AA1" authorId="0" shapeId="0" xr:uid="{09DB28DE-89AD-46F3-ABCE-D1FA78AF5BA1}">
      <text>
        <r>
          <rPr>
            <sz val="12"/>
            <color theme="1"/>
            <rFont val="Arial"/>
            <family val="2"/>
          </rPr>
          <t>======
ID#AAAAKdQCgE8
tc={8FFE6BE7-2A7A-6048-96C7-4034214EC84C}    (2020-10-06 19:09:23)
[Threaded comment]
Your version of Excel allows you to read this threaded comment; however, any edits to it will get removed if the file is opened in a newer version of Excel. Learn more: https://go.microsoft.com/fwlink/?linkid=870924
Comment:
    measured from back towards stomach</t>
        </r>
      </text>
    </comment>
  </commentList>
</comments>
</file>

<file path=xl/sharedStrings.xml><?xml version="1.0" encoding="utf-8"?>
<sst xmlns="http://schemas.openxmlformats.org/spreadsheetml/2006/main" count="646" uniqueCount="314">
  <si>
    <t>Species</t>
  </si>
  <si>
    <t>lar_gla</t>
  </si>
  <si>
    <t>vane_angle</t>
  </si>
  <si>
    <t>P10</t>
  </si>
  <si>
    <t>P9</t>
  </si>
  <si>
    <t>P8</t>
  </si>
  <si>
    <t>P7</t>
  </si>
  <si>
    <t>P6</t>
  </si>
  <si>
    <t>P5</t>
  </si>
  <si>
    <t>P4</t>
  </si>
  <si>
    <t>P3</t>
  </si>
  <si>
    <t>P2</t>
  </si>
  <si>
    <t>P1</t>
  </si>
  <si>
    <t>S1</t>
  </si>
  <si>
    <t>S2</t>
  </si>
  <si>
    <t>S3</t>
  </si>
  <si>
    <t>S4</t>
  </si>
  <si>
    <t>S5</t>
  </si>
  <si>
    <t>S6</t>
  </si>
  <si>
    <t>S7</t>
  </si>
  <si>
    <t>S8</t>
  </si>
  <si>
    <t>S9</t>
  </si>
  <si>
    <t>S10</t>
  </si>
  <si>
    <t>S11</t>
  </si>
  <si>
    <t>S12</t>
  </si>
  <si>
    <t>S13</t>
  </si>
  <si>
    <t>S14</t>
  </si>
  <si>
    <t>S15</t>
  </si>
  <si>
    <t>S16</t>
  </si>
  <si>
    <t>S17</t>
  </si>
  <si>
    <t>S18</t>
  </si>
  <si>
    <t>S19</t>
  </si>
  <si>
    <t>S20</t>
  </si>
  <si>
    <t>Bone</t>
  </si>
  <si>
    <t>Radius</t>
  </si>
  <si>
    <t>Humerus</t>
  </si>
  <si>
    <t>Ulna</t>
  </si>
  <si>
    <t>Carpometacarpus</t>
  </si>
  <si>
    <t>Ulnare</t>
  </si>
  <si>
    <t>Radiale</t>
  </si>
  <si>
    <t>Digit 2</t>
  </si>
  <si>
    <t>Digit 3</t>
  </si>
  <si>
    <t>Digit 4</t>
  </si>
  <si>
    <t>hal_leu</t>
  </si>
  <si>
    <t>but_jam</t>
  </si>
  <si>
    <t>cho_min</t>
  </si>
  <si>
    <t>alula</t>
  </si>
  <si>
    <t>References</t>
  </si>
  <si>
    <t>1. barb data from Rijke for generic gulls</t>
  </si>
  <si>
    <t>1. the barb data from Rijke for generic swifts</t>
  </si>
  <si>
    <t>1.  barb data from Pap similar sized Buteo lagopus
2. Mass data from Corvidae et al</t>
  </si>
  <si>
    <t>species</t>
  </si>
  <si>
    <t>Range of Motion</t>
  </si>
  <si>
    <t>Y</t>
  </si>
  <si>
    <t>N</t>
  </si>
  <si>
    <t>col_liv</t>
  </si>
  <si>
    <t>Morphological 
measurements</t>
  </si>
  <si>
    <t>Body CG</t>
  </si>
  <si>
    <t>Feather
measurements</t>
  </si>
  <si>
    <t>Clade</t>
  </si>
  <si>
    <t>Berg &amp; Rayner</t>
  </si>
  <si>
    <t>Grey heron</t>
  </si>
  <si>
    <t>Common scoter</t>
  </si>
  <si>
    <t>Sparrowhawk</t>
  </si>
  <si>
    <t>Buzzard</t>
  </si>
  <si>
    <t>Kestrel</t>
  </si>
  <si>
    <t>Red-legged partridge</t>
  </si>
  <si>
    <t>Family</t>
  </si>
  <si>
    <t>Grey moorhen</t>
  </si>
  <si>
    <t>Woodcock</t>
  </si>
  <si>
    <t>Black-headed gull</t>
  </si>
  <si>
    <t>Dovekie</t>
  </si>
  <si>
    <t>Tawny owl</t>
  </si>
  <si>
    <t>Common kingfisher</t>
  </si>
  <si>
    <t>Great spotted woodpecker</t>
  </si>
  <si>
    <t>Green woodpecker</t>
  </si>
  <si>
    <t>Rock dove</t>
  </si>
  <si>
    <t>Common murre</t>
  </si>
  <si>
    <t>Quail</t>
  </si>
  <si>
    <t>Little grebe</t>
  </si>
  <si>
    <t>House martin</t>
  </si>
  <si>
    <t>Robin</t>
  </si>
  <si>
    <t>Blackbird</t>
  </si>
  <si>
    <t>Song thrush</t>
  </si>
  <si>
    <t>Coal tit</t>
  </si>
  <si>
    <t>Blue tit</t>
  </si>
  <si>
    <t>Chaffinch</t>
  </si>
  <si>
    <t>Red-billed quelea</t>
  </si>
  <si>
    <t>Starling</t>
  </si>
  <si>
    <t>Rook</t>
  </si>
  <si>
    <t>Zebra finch</t>
  </si>
  <si>
    <t>Podicipedidae</t>
  </si>
  <si>
    <t>Ardeidae</t>
  </si>
  <si>
    <t>Anatidae</t>
  </si>
  <si>
    <t>Accipitridae</t>
  </si>
  <si>
    <t>Falconidae</t>
  </si>
  <si>
    <t>Phasianidae</t>
  </si>
  <si>
    <t>Rallidae</t>
  </si>
  <si>
    <t>Scolopacidae</t>
  </si>
  <si>
    <t>Laridae</t>
  </si>
  <si>
    <t>Alcidae</t>
  </si>
  <si>
    <t>Columbidae</t>
  </si>
  <si>
    <t>Strigidae</t>
  </si>
  <si>
    <t>Alcedinidae</t>
  </si>
  <si>
    <t>Picidae</t>
  </si>
  <si>
    <t>Hirundinidae</t>
  </si>
  <si>
    <t>Muscicapidae</t>
  </si>
  <si>
    <t>Paridae</t>
  </si>
  <si>
    <t>Fringillidae</t>
  </si>
  <si>
    <t>Estreldidae</t>
  </si>
  <si>
    <t>Ploceidae</t>
  </si>
  <si>
    <t>Sturnidae</t>
  </si>
  <si>
    <t>Corvidae</t>
  </si>
  <si>
    <t>Gallanoserae</t>
  </si>
  <si>
    <t>Latin name</t>
  </si>
  <si>
    <t>Podiceps ruficollis</t>
  </si>
  <si>
    <t>Ardea cinerea</t>
  </si>
  <si>
    <t>Melanitta nigra</t>
  </si>
  <si>
    <t>Accipiter nisus</t>
  </si>
  <si>
    <t>Buteo buteo</t>
  </si>
  <si>
    <t>Falco tinnunculus</t>
  </si>
  <si>
    <t>Alectoris rufa</t>
  </si>
  <si>
    <t>Coturnix coturnix</t>
  </si>
  <si>
    <t>Gallinula chloropus</t>
  </si>
  <si>
    <t>Scolopax rusticola</t>
  </si>
  <si>
    <t>Larus ridibundus</t>
  </si>
  <si>
    <t>Alle alle</t>
  </si>
  <si>
    <t>Uria aalge</t>
  </si>
  <si>
    <t>Columba livia</t>
  </si>
  <si>
    <t>Strix aluco</t>
  </si>
  <si>
    <t>Alcedo atthis</t>
  </si>
  <si>
    <t>Picus viridus</t>
  </si>
  <si>
    <t>Picoides major</t>
  </si>
  <si>
    <t>Delichon urbica</t>
  </si>
  <si>
    <t>Erithacus rubecula</t>
  </si>
  <si>
    <t>Turdus merula</t>
  </si>
  <si>
    <t>Turdus philomelos</t>
  </si>
  <si>
    <t>Parus ater</t>
  </si>
  <si>
    <t>Parus caeruleus</t>
  </si>
  <si>
    <t>Fringilla coelebs</t>
  </si>
  <si>
    <t>Poephila guttata</t>
  </si>
  <si>
    <t>Sturnus vulgaris</t>
  </si>
  <si>
    <t>Quelea quelea</t>
  </si>
  <si>
    <t>Corvus frugilegus</t>
  </si>
  <si>
    <t>Acciptriformes</t>
  </si>
  <si>
    <t>Aequorlitornithes</t>
  </si>
  <si>
    <t>Columbaves</t>
  </si>
  <si>
    <t>Strigiformes</t>
  </si>
  <si>
    <t>Australaves</t>
  </si>
  <si>
    <t>Coraciimorphae</t>
  </si>
  <si>
    <t>Passeriformes</t>
  </si>
  <si>
    <t>Gruiformes</t>
  </si>
  <si>
    <t>Distance from humeral head to wing CG</t>
  </si>
  <si>
    <t>Method</t>
  </si>
  <si>
    <t xml:space="preserve">Stripwise parallel axis theorem with rod width accounted for </t>
  </si>
  <si>
    <t>Stripwise point mass</t>
  </si>
  <si>
    <t>Kirkpatrick</t>
  </si>
  <si>
    <t>Louisiana water thrush</t>
  </si>
  <si>
    <t>Great white heron</t>
  </si>
  <si>
    <t>Red-shouldered hawk</t>
  </si>
  <si>
    <t>Green-backed heron</t>
  </si>
  <si>
    <t>Osprey</t>
  </si>
  <si>
    <t>Limpkin</t>
  </si>
  <si>
    <t>Mourning dove</t>
  </si>
  <si>
    <t>Sora</t>
  </si>
  <si>
    <t>American redstart</t>
  </si>
  <si>
    <t xml:space="preserve">Short-billed dowitcher </t>
  </si>
  <si>
    <t xml:space="preserve">Belted kingfisher </t>
  </si>
  <si>
    <t>American kestrel</t>
  </si>
  <si>
    <t>White ibis</t>
  </si>
  <si>
    <t>Cattle egret</t>
  </si>
  <si>
    <t>Double-crested cormorant</t>
  </si>
  <si>
    <t>Tricolored heron</t>
  </si>
  <si>
    <t>Ardea occidentalis</t>
  </si>
  <si>
    <t>Buteo lineatus</t>
  </si>
  <si>
    <t>Butorides striatu</t>
  </si>
  <si>
    <t>bird mass</t>
  </si>
  <si>
    <t>wing mass</t>
  </si>
  <si>
    <t>Pandion haliaetu</t>
  </si>
  <si>
    <t>Aramus guarauna</t>
  </si>
  <si>
    <t>Zenaida macroura</t>
  </si>
  <si>
    <t>Porzana Carolina</t>
  </si>
  <si>
    <t>Setophaga ruticilla</t>
  </si>
  <si>
    <t>Limnodromus griseus</t>
  </si>
  <si>
    <t>Ceryle alcyon</t>
  </si>
  <si>
    <t>Falco sparverius</t>
  </si>
  <si>
    <t>Eudocimus albus</t>
  </si>
  <si>
    <t>Bubulcus ibis</t>
  </si>
  <si>
    <t>Egretta tricolor</t>
  </si>
  <si>
    <t>Phalocrocorax auritu</t>
  </si>
  <si>
    <t>Year</t>
  </si>
  <si>
    <t>Parkesia motacilla</t>
  </si>
  <si>
    <t>Parulidae</t>
  </si>
  <si>
    <t>Pandionidae</t>
  </si>
  <si>
    <t xml:space="preserve">	Aramidae</t>
  </si>
  <si>
    <t>Threskiornithidae</t>
  </si>
  <si>
    <t>Phalacrocoracidae</t>
  </si>
  <si>
    <t>Author</t>
  </si>
  <si>
    <t>Usherwood</t>
  </si>
  <si>
    <t>Cockatiels</t>
  </si>
  <si>
    <t>Nymphicus hollandicus</t>
  </si>
  <si>
    <t>Cacatuidae</t>
  </si>
  <si>
    <t>Hedrick et al</t>
  </si>
  <si>
    <t>https://link.springer.com/article/10.1007/s11340-011-9537-5</t>
  </si>
  <si>
    <t>Eolophus roseicapillus</t>
  </si>
  <si>
    <t>Galah (Rose breasted cockatoo)</t>
  </si>
  <si>
    <t>https://jeb.biologists.org/content/210/11/1897</t>
  </si>
  <si>
    <t>Notes</t>
  </si>
  <si>
    <t>Link</t>
  </si>
  <si>
    <t>full moment of inertia of body and wings about the center of the body not the CG (note axis are rotated) 
no further details about how these values were calculated is provided we assume the body must be an ellipsoid</t>
  </si>
  <si>
    <t>Hedrick &amp; Biewner</t>
  </si>
  <si>
    <t>https://pdfs.semanticscholar.org/c639/1a9c42ba23ed8721cfda56b3595383a440af.pdf</t>
  </si>
  <si>
    <t>Hedrick &amp; Biewener</t>
  </si>
  <si>
    <t>Ixx of entire body with outstretched wing of cockatiel and cockatoo about the center of body</t>
  </si>
  <si>
    <t>https://science.sciencemag.org/content/sci/324/5924/252.full.pdf?casa_token=hM7n9iXobQMAAAAA:ahhlpjtu4_0envDkzCnrVj5-6CzMmJ_aLq-_qv0FwlJiPgyE3TRUcxhLUPYd4vlS2VxERIa9vBJ87BI</t>
  </si>
  <si>
    <t>Izz of hummingbird including a body(yaw axis) body as a cylinder</t>
  </si>
  <si>
    <t>https://jeb.biologists.org/content/jexbio/204/21/3601.full.pdf</t>
  </si>
  <si>
    <t>calculated the body CG</t>
  </si>
  <si>
    <t>Ixx of blue breasted quail wing with virtual mass</t>
  </si>
  <si>
    <t>https://jeb.biologists.org/content/jexbio/213/10/1651.full.pdf</t>
  </si>
  <si>
    <t>https://jeb.biologists.org/content/jexbio/218/3/480.full.pdf</t>
  </si>
  <si>
    <t>Ros et al</t>
  </si>
  <si>
    <t>I tensor for the torso and head of a pigeon torso as ellipsoid</t>
  </si>
  <si>
    <t xml:space="preserve">Izz of a pigeon body </t>
  </si>
  <si>
    <t>Berg &amp; Biewener</t>
  </si>
  <si>
    <t>https://royalsocietypublishing.org/doi/pdf/10.1098/rsif.2011.0737</t>
  </si>
  <si>
    <t>moment of inertia of the body only from a white eye</t>
  </si>
  <si>
    <t>Su</t>
  </si>
  <si>
    <t>2011/2012</t>
  </si>
  <si>
    <t>https://www-sciencedirect-com.proxy.lib.umich.edu/science/article/pii/S1095643306002789?via%3Dihub</t>
  </si>
  <si>
    <t>allometric relationship of the density of each major wing bone individually</t>
  </si>
  <si>
    <t>Bennett</t>
  </si>
  <si>
    <t>Stripwise plus virtual mass</t>
  </si>
  <si>
    <t>length of 
one wing</t>
  </si>
  <si>
    <t>Ixx 
(humeral head)</t>
  </si>
  <si>
    <t>Wells</t>
  </si>
  <si>
    <t>Selasphorus platycercus</t>
  </si>
  <si>
    <t>Broad-tailed hummingbird</t>
  </si>
  <si>
    <t>Trochilidae</t>
  </si>
  <si>
    <t>Strisores</t>
  </si>
  <si>
    <t>Rufous hummingbird</t>
  </si>
  <si>
    <t>Selasphorus rufus</t>
  </si>
  <si>
    <t>Ixx 
(Berg and Raymer prediction)</t>
  </si>
  <si>
    <t>Ixx 
(Kirkpatrick prediction)</t>
  </si>
  <si>
    <t>ard_her</t>
  </si>
  <si>
    <t>Pennycuick</t>
  </si>
  <si>
    <t>Sachs</t>
  </si>
  <si>
    <t xml:space="preserve">Izz = Ixx of a bird wing scales directly with the half span </t>
  </si>
  <si>
    <t>Ixx = Izz
(Sachs prediction)</t>
  </si>
  <si>
    <t>Heers et al</t>
  </si>
  <si>
    <t>Mass distribution for a chuckar and muscle weights as percentage of total</t>
  </si>
  <si>
    <t>https://www.frontiersin.org/articles/10.3389/fbioe.2018.00140/full</t>
  </si>
  <si>
    <t>Burgess</t>
  </si>
  <si>
    <t>Estimated the moment of inertia of a gull wing with an upper and lower bound</t>
  </si>
  <si>
    <t>Ring-billed gull</t>
  </si>
  <si>
    <t>Larus delawarensis</t>
  </si>
  <si>
    <t>Muscle</t>
  </si>
  <si>
    <t>Skin</t>
  </si>
  <si>
    <t>Heers</t>
  </si>
  <si>
    <t>Total area</t>
  </si>
  <si>
    <t>Cortical area</t>
  </si>
  <si>
    <t>Bennet</t>
  </si>
  <si>
    <t>Dumont</t>
  </si>
  <si>
    <t>Cortex</t>
  </si>
  <si>
    <t>Medullary</t>
  </si>
  <si>
    <t>density</t>
  </si>
  <si>
    <t>material</t>
  </si>
  <si>
    <t>author</t>
  </si>
  <si>
    <t>year</t>
  </si>
  <si>
    <t>total_bird_mass</t>
  </si>
  <si>
    <t>wing_mass</t>
  </si>
  <si>
    <t>barb_radius</t>
  </si>
  <si>
    <t>barb_distance</t>
  </si>
  <si>
    <t>brachial_muscle_mass</t>
  </si>
  <si>
    <t>manus_muscle_mass</t>
  </si>
  <si>
    <t>l_cal</t>
  </si>
  <si>
    <t>l_vane</t>
  </si>
  <si>
    <t>w_vp</t>
  </si>
  <si>
    <t>w_vd</t>
  </si>
  <si>
    <t>bone_mass</t>
  </si>
  <si>
    <t>bone_len</t>
  </si>
  <si>
    <t>bone_out_rad</t>
  </si>
  <si>
    <t>bone_in_rad</t>
  </si>
  <si>
    <t>bone</t>
  </si>
  <si>
    <t>antebrachial_muscle_mass</t>
  </si>
  <si>
    <t>l_f</t>
  </si>
  <si>
    <t>m_f</t>
  </si>
  <si>
    <t>feather</t>
  </si>
  <si>
    <t>w_cal</t>
  </si>
  <si>
    <t>cya_ste</t>
  </si>
  <si>
    <t>head_mass_kg</t>
  </si>
  <si>
    <t>head_length_m</t>
  </si>
  <si>
    <t>head_height_m</t>
  </si>
  <si>
    <t>neck_length_m</t>
  </si>
  <si>
    <t>neck_width_m</t>
  </si>
  <si>
    <t>neck_mass_kg</t>
  </si>
  <si>
    <t>x_loc_HeadCoG_m</t>
  </si>
  <si>
    <t>z_loc_HeadCoG_m</t>
  </si>
  <si>
    <t>x_loc_TorsotailCoG_m</t>
  </si>
  <si>
    <t>z_loc_TorsotailCoG_m</t>
  </si>
  <si>
    <t>left_leg_mass_kg</t>
  </si>
  <si>
    <t>right_leg_mass_kg</t>
  </si>
  <si>
    <t>torsotail_length_m</t>
  </si>
  <si>
    <t>body_width_at_leg_insert_m</t>
  </si>
  <si>
    <t>body_width_max_m</t>
  </si>
  <si>
    <t>body_height_max_m</t>
  </si>
  <si>
    <t>x_loc_leg_insertion_m</t>
  </si>
  <si>
    <t>z_loc_of_humeral_insert_m</t>
  </si>
  <si>
    <t>y_loc_of_humeral_insert_m</t>
  </si>
  <si>
    <t>x_loc_of_humeral_insert_m</t>
  </si>
  <si>
    <t>x_loc_of_body_max_m</t>
  </si>
  <si>
    <t>tertiary_mass</t>
  </si>
  <si>
    <t>all_skin_coverts_mass</t>
  </si>
  <si>
    <t>torsotail_mass_kg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</si>
</sst>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2"/>
      <color theme="1"/>
      <name val="Calibri"/>
    </font>
    <font>
      <sz val="12"/>
      <color theme="1"/>
      <name val="Calibri"/>
      <family val="2"/>
    </font>
    <font>
      <sz val="12"/>
      <color theme="1"/>
      <name val="Arial"/>
      <family val="2"/>
    </font>
    <font>
      <b/>
      <sz val="11"/>
      <color theme="1"/>
      <name val="Calibri"/>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2" fontId="0" fillId="0" borderId="0" xfId="0" applyNumberFormat="1"/>
    <xf numFmtId="0" fontId="0" fillId="0" borderId="0" xfId="0" applyAlignment="1">
      <alignment wrapText="1"/>
    </xf>
    <xf numFmtId="0" fontId="2" fillId="0" borderId="0" xfId="0" applyFont="1"/>
    <xf numFmtId="11" fontId="0" fillId="0" borderId="0" xfId="0" applyNumberFormat="1"/>
    <xf numFmtId="164" fontId="0" fillId="0" borderId="0" xfId="0" applyNumberFormat="1"/>
    <xf numFmtId="0" fontId="1" fillId="0" borderId="0" xfId="0" applyFont="1"/>
    <xf numFmtId="0" fontId="3" fillId="0" borderId="0" xfId="1"/>
    <xf numFmtId="0" fontId="1" fillId="0" borderId="0" xfId="0" applyFont="1" applyAlignment="1">
      <alignment wrapText="1"/>
    </xf>
    <xf numFmtId="11" fontId="1" fillId="0" borderId="0" xfId="0" applyNumberFormat="1" applyFont="1" applyAlignment="1">
      <alignment wrapText="1"/>
    </xf>
    <xf numFmtId="0" fontId="0" fillId="2" borderId="0" xfId="0" applyFill="1"/>
    <xf numFmtId="0" fontId="2" fillId="2" borderId="0" xfId="0" applyFont="1" applyFill="1"/>
    <xf numFmtId="11" fontId="0" fillId="2" borderId="0" xfId="0" applyNumberFormat="1" applyFill="1"/>
    <xf numFmtId="0" fontId="1" fillId="0" borderId="0" xfId="0" applyFont="1" applyAlignment="1">
      <alignment horizontal="center" wrapText="1"/>
    </xf>
    <xf numFmtId="11" fontId="0" fillId="0" borderId="0" xfId="0" applyNumberFormat="1" applyAlignment="1">
      <alignment horizontal="center"/>
    </xf>
    <xf numFmtId="0" fontId="0" fillId="2" borderId="0" xfId="0" applyFill="1" applyAlignment="1">
      <alignment horizontal="center"/>
    </xf>
    <xf numFmtId="0" fontId="0" fillId="0" borderId="0" xfId="0" applyAlignment="1">
      <alignment horizontal="center"/>
    </xf>
    <xf numFmtId="0" fontId="4" fillId="0" borderId="0" xfId="0" applyFont="1"/>
    <xf numFmtId="0" fontId="5" fillId="0" borderId="0" xfId="0" applyFont="1"/>
    <xf numFmtId="0" fontId="7"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nman%20PC/Google%20Drive/DoctoralThesis/Dynamic%20Stability/Codes/CGMOI/Feather_ImageJOutpu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nman%20PC/Google%20Drive/DoctoralThesis/Dynamic%20Stability/FeatherData/Feather_ImageJOutput_ra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ImageJ"/>
      <sheetName val="Featherangles"/>
      <sheetName val="Final"/>
    </sheetNames>
    <sheetDataSet>
      <sheetData sheetId="0"/>
      <sheetData sheetId="1">
        <row r="2">
          <cell r="F2">
            <v>6.4640000000000004</v>
          </cell>
        </row>
        <row r="3">
          <cell r="F3">
            <v>6.5350000000000001</v>
          </cell>
        </row>
        <row r="4">
          <cell r="F4">
            <v>6.4649999999999999</v>
          </cell>
        </row>
        <row r="5">
          <cell r="E5">
            <v>-12.324999999999999</v>
          </cell>
          <cell r="F5">
            <v>26.922999999999998</v>
          </cell>
        </row>
        <row r="6">
          <cell r="E6">
            <v>-12.46</v>
          </cell>
          <cell r="F6">
            <v>26.687000000000001</v>
          </cell>
        </row>
        <row r="7">
          <cell r="E7">
            <v>-12.494</v>
          </cell>
          <cell r="F7">
            <v>26.562000000000001</v>
          </cell>
        </row>
        <row r="8">
          <cell r="F8">
            <v>0.52100000000000002</v>
          </cell>
        </row>
        <row r="9">
          <cell r="F9">
            <v>0.52500000000000002</v>
          </cell>
        </row>
        <row r="10">
          <cell r="F10">
            <v>0.54600000000000004</v>
          </cell>
        </row>
        <row r="11">
          <cell r="F11">
            <v>0.53900000000000003</v>
          </cell>
        </row>
        <row r="12">
          <cell r="F12">
            <v>0.48599999999999999</v>
          </cell>
        </row>
        <row r="13">
          <cell r="F13">
            <v>0.59199999999999997</v>
          </cell>
        </row>
        <row r="14">
          <cell r="F14">
            <v>0.60399999999999998</v>
          </cell>
        </row>
        <row r="15">
          <cell r="F15">
            <v>0.57399999999999995</v>
          </cell>
        </row>
        <row r="16">
          <cell r="F16">
            <v>0.55300000000000005</v>
          </cell>
        </row>
        <row r="17">
          <cell r="F17">
            <v>1.038</v>
          </cell>
        </row>
        <row r="18">
          <cell r="F18">
            <v>1.3819999999999999</v>
          </cell>
        </row>
        <row r="19">
          <cell r="F19">
            <v>1.4750000000000001</v>
          </cell>
        </row>
        <row r="20">
          <cell r="F20">
            <v>1.7390000000000001</v>
          </cell>
        </row>
        <row r="21">
          <cell r="F21">
            <v>1.917</v>
          </cell>
        </row>
        <row r="22">
          <cell r="F22">
            <v>2.1379999999999999</v>
          </cell>
        </row>
        <row r="23">
          <cell r="F23">
            <v>2.1749999999999998</v>
          </cell>
        </row>
        <row r="24">
          <cell r="F24">
            <v>2.31</v>
          </cell>
        </row>
        <row r="25">
          <cell r="F25">
            <v>2.4089999999999998</v>
          </cell>
        </row>
        <row r="26">
          <cell r="F26">
            <v>2.4209999999999998</v>
          </cell>
        </row>
        <row r="27">
          <cell r="F27">
            <v>2.4209999999999998</v>
          </cell>
        </row>
        <row r="28">
          <cell r="F28">
            <v>2.5129999999999999</v>
          </cell>
        </row>
        <row r="29">
          <cell r="F29">
            <v>2.6360000000000001</v>
          </cell>
        </row>
        <row r="30">
          <cell r="F30">
            <v>2.63</v>
          </cell>
        </row>
        <row r="31">
          <cell r="F31">
            <v>2.6850000000000001</v>
          </cell>
        </row>
        <row r="32">
          <cell r="F32">
            <v>2.7160000000000002</v>
          </cell>
        </row>
        <row r="33">
          <cell r="F33">
            <v>2.7650000000000001</v>
          </cell>
        </row>
        <row r="34">
          <cell r="F34">
            <v>2.9369999999999998</v>
          </cell>
        </row>
        <row r="35">
          <cell r="F35">
            <v>2.7770000000000001</v>
          </cell>
        </row>
        <row r="36">
          <cell r="F36">
            <v>2.802</v>
          </cell>
        </row>
        <row r="37">
          <cell r="F37">
            <v>2.8140000000000001</v>
          </cell>
        </row>
        <row r="38">
          <cell r="F38">
            <v>2.839</v>
          </cell>
        </row>
        <row r="39">
          <cell r="F39">
            <v>2.8140000000000001</v>
          </cell>
        </row>
        <row r="40">
          <cell r="F40">
            <v>2.8879999999999999</v>
          </cell>
        </row>
        <row r="41">
          <cell r="F41">
            <v>2.7280000000000002</v>
          </cell>
        </row>
        <row r="42">
          <cell r="F42">
            <v>2.7650000000000001</v>
          </cell>
        </row>
        <row r="43">
          <cell r="F43">
            <v>2.6669999999999998</v>
          </cell>
        </row>
        <row r="44">
          <cell r="F44">
            <v>2.802</v>
          </cell>
        </row>
        <row r="45">
          <cell r="F45">
            <v>2.7160000000000002</v>
          </cell>
        </row>
        <row r="46">
          <cell r="F46">
            <v>2.7040000000000002</v>
          </cell>
        </row>
        <row r="47">
          <cell r="F47">
            <v>2.3839999999999999</v>
          </cell>
        </row>
        <row r="48">
          <cell r="F48">
            <v>2.052</v>
          </cell>
        </row>
        <row r="49">
          <cell r="F49">
            <v>1.327</v>
          </cell>
        </row>
        <row r="50">
          <cell r="F50">
            <v>0.56499999999999995</v>
          </cell>
        </row>
        <row r="51">
          <cell r="F51">
            <v>0.442</v>
          </cell>
        </row>
        <row r="52">
          <cell r="F52">
            <v>0.13500000000000001</v>
          </cell>
        </row>
        <row r="53">
          <cell r="F53">
            <v>0.59</v>
          </cell>
        </row>
        <row r="54">
          <cell r="F54">
            <v>0.45500000000000002</v>
          </cell>
        </row>
        <row r="55">
          <cell r="F55">
            <v>0.57799999999999996</v>
          </cell>
        </row>
        <row r="56">
          <cell r="F56">
            <v>0.54100000000000004</v>
          </cell>
        </row>
        <row r="57">
          <cell r="F57">
            <v>0.246</v>
          </cell>
        </row>
        <row r="58">
          <cell r="F58">
            <v>0.23300000000000001</v>
          </cell>
        </row>
        <row r="59">
          <cell r="F59">
            <v>0.28299999999999997</v>
          </cell>
        </row>
        <row r="60">
          <cell r="F60">
            <v>0.35599999999999998</v>
          </cell>
        </row>
        <row r="61">
          <cell r="F61">
            <v>0.28299999999999997</v>
          </cell>
        </row>
        <row r="62">
          <cell r="F62">
            <v>0.27</v>
          </cell>
        </row>
        <row r="63">
          <cell r="F63">
            <v>0.27</v>
          </cell>
        </row>
        <row r="64">
          <cell r="F64">
            <v>0.28299999999999997</v>
          </cell>
        </row>
        <row r="65">
          <cell r="F65">
            <v>0.28299999999999997</v>
          </cell>
        </row>
        <row r="66">
          <cell r="F66">
            <v>0.35599999999999998</v>
          </cell>
        </row>
        <row r="67">
          <cell r="F67">
            <v>0.36899999999999999</v>
          </cell>
        </row>
        <row r="68">
          <cell r="F68">
            <v>0.38100000000000001</v>
          </cell>
        </row>
        <row r="69">
          <cell r="F69">
            <v>0.307</v>
          </cell>
        </row>
        <row r="70">
          <cell r="F70">
            <v>0.36899999999999999</v>
          </cell>
        </row>
        <row r="71">
          <cell r="F71">
            <v>0.33200000000000002</v>
          </cell>
        </row>
        <row r="72">
          <cell r="F72">
            <v>0.34399999999999997</v>
          </cell>
        </row>
        <row r="73">
          <cell r="F73">
            <v>0.33200000000000002</v>
          </cell>
        </row>
        <row r="74">
          <cell r="F74">
            <v>0.36899999999999999</v>
          </cell>
        </row>
        <row r="75">
          <cell r="F75">
            <v>0.38100000000000001</v>
          </cell>
        </row>
        <row r="76">
          <cell r="F76">
            <v>0.35599999999999998</v>
          </cell>
        </row>
        <row r="77">
          <cell r="F77">
            <v>0.32</v>
          </cell>
        </row>
        <row r="78">
          <cell r="F78">
            <v>0.307</v>
          </cell>
        </row>
        <row r="79">
          <cell r="F79">
            <v>0.32</v>
          </cell>
        </row>
        <row r="80">
          <cell r="F80">
            <v>0.29499999999999998</v>
          </cell>
        </row>
        <row r="81">
          <cell r="F81">
            <v>0.32</v>
          </cell>
        </row>
        <row r="82">
          <cell r="F82">
            <v>0.33200000000000002</v>
          </cell>
        </row>
        <row r="83">
          <cell r="F83">
            <v>0.27</v>
          </cell>
        </row>
        <row r="84">
          <cell r="F84">
            <v>0.307</v>
          </cell>
        </row>
        <row r="85">
          <cell r="F85">
            <v>0.23300000000000001</v>
          </cell>
        </row>
        <row r="86">
          <cell r="F86">
            <v>0.20899999999999999</v>
          </cell>
        </row>
        <row r="87">
          <cell r="F87">
            <v>0.221</v>
          </cell>
        </row>
        <row r="88">
          <cell r="F88">
            <v>0.20899999999999999</v>
          </cell>
        </row>
        <row r="89">
          <cell r="F89">
            <v>0.246</v>
          </cell>
        </row>
        <row r="90">
          <cell r="F90">
            <v>7.3179999999999996</v>
          </cell>
        </row>
        <row r="91">
          <cell r="F91">
            <v>7.226</v>
          </cell>
        </row>
        <row r="92">
          <cell r="F92">
            <v>7.1520000000000001</v>
          </cell>
        </row>
        <row r="93">
          <cell r="E93">
            <v>-12.90100000000001</v>
          </cell>
          <cell r="F93">
            <v>27.071999999999999</v>
          </cell>
        </row>
        <row r="94">
          <cell r="E94">
            <v>-12.866000000000014</v>
          </cell>
          <cell r="F94">
            <v>27.123999999999999</v>
          </cell>
        </row>
        <row r="95">
          <cell r="E95">
            <v>-12.90100000000001</v>
          </cell>
          <cell r="F95">
            <v>27.093</v>
          </cell>
        </row>
        <row r="96">
          <cell r="F96">
            <v>0.55800000000000005</v>
          </cell>
        </row>
        <row r="97">
          <cell r="F97">
            <v>0.65400000000000003</v>
          </cell>
        </row>
        <row r="98">
          <cell r="F98">
            <v>0.56200000000000006</v>
          </cell>
        </row>
        <row r="99">
          <cell r="F99">
            <v>0.58099999999999996</v>
          </cell>
        </row>
        <row r="100">
          <cell r="F100">
            <v>0.55800000000000005</v>
          </cell>
        </row>
        <row r="101">
          <cell r="F101">
            <v>0.56200000000000006</v>
          </cell>
        </row>
        <row r="102">
          <cell r="F102">
            <v>0.498</v>
          </cell>
        </row>
        <row r="103">
          <cell r="F103">
            <v>0.45200000000000001</v>
          </cell>
        </row>
        <row r="104">
          <cell r="F104">
            <v>0.42899999999999999</v>
          </cell>
        </row>
        <row r="105">
          <cell r="F105">
            <v>0.36899999999999999</v>
          </cell>
        </row>
        <row r="106">
          <cell r="F106">
            <v>0.442</v>
          </cell>
        </row>
        <row r="107">
          <cell r="F107">
            <v>1.72</v>
          </cell>
        </row>
        <row r="108">
          <cell r="F108">
            <v>2.31</v>
          </cell>
        </row>
        <row r="109">
          <cell r="F109">
            <v>2.544</v>
          </cell>
        </row>
        <row r="110">
          <cell r="F110">
            <v>2.6179999999999999</v>
          </cell>
        </row>
        <row r="111">
          <cell r="F111">
            <v>2.7160000000000002</v>
          </cell>
        </row>
        <row r="112">
          <cell r="F112">
            <v>2.8140000000000001</v>
          </cell>
        </row>
        <row r="113">
          <cell r="F113">
            <v>2.863</v>
          </cell>
        </row>
        <row r="114">
          <cell r="F114">
            <v>2.9740000000000002</v>
          </cell>
        </row>
        <row r="115">
          <cell r="F115">
            <v>3.06</v>
          </cell>
        </row>
        <row r="116">
          <cell r="F116">
            <v>3.1339999999999999</v>
          </cell>
        </row>
        <row r="117">
          <cell r="F117">
            <v>3.2570000000000001</v>
          </cell>
        </row>
        <row r="118">
          <cell r="F118">
            <v>3.22</v>
          </cell>
        </row>
        <row r="119">
          <cell r="F119">
            <v>3.22</v>
          </cell>
        </row>
        <row r="120">
          <cell r="F120">
            <v>3.2069999999999999</v>
          </cell>
        </row>
        <row r="121">
          <cell r="F121">
            <v>3.1949999999999998</v>
          </cell>
        </row>
        <row r="122">
          <cell r="F122">
            <v>3.2690000000000001</v>
          </cell>
        </row>
        <row r="123">
          <cell r="F123">
            <v>3.109</v>
          </cell>
        </row>
        <row r="124">
          <cell r="F124">
            <v>3.097</v>
          </cell>
        </row>
        <row r="125">
          <cell r="F125">
            <v>3.0720000000000001</v>
          </cell>
        </row>
        <row r="126">
          <cell r="F126">
            <v>2.9740000000000002</v>
          </cell>
        </row>
        <row r="127">
          <cell r="F127">
            <v>2.9</v>
          </cell>
        </row>
        <row r="128">
          <cell r="F128">
            <v>2.802</v>
          </cell>
        </row>
        <row r="129">
          <cell r="F129">
            <v>2.74</v>
          </cell>
        </row>
        <row r="130">
          <cell r="F130">
            <v>2.7040000000000002</v>
          </cell>
        </row>
        <row r="131">
          <cell r="F131">
            <v>2.6179999999999999</v>
          </cell>
        </row>
        <row r="132">
          <cell r="F132">
            <v>2.3959999999999999</v>
          </cell>
        </row>
        <row r="133">
          <cell r="F133">
            <v>2.2370000000000001</v>
          </cell>
        </row>
        <row r="134">
          <cell r="F134">
            <v>2.1259999999999999</v>
          </cell>
        </row>
        <row r="135">
          <cell r="F135">
            <v>2.077</v>
          </cell>
        </row>
        <row r="136">
          <cell r="F136">
            <v>1.9910000000000001</v>
          </cell>
        </row>
        <row r="137">
          <cell r="F137">
            <v>1.831</v>
          </cell>
        </row>
        <row r="138">
          <cell r="F138">
            <v>1.536</v>
          </cell>
        </row>
        <row r="139">
          <cell r="F139">
            <v>1.167</v>
          </cell>
        </row>
        <row r="140">
          <cell r="F140">
            <v>1.0569999999999999</v>
          </cell>
        </row>
        <row r="141">
          <cell r="F141">
            <v>0.82299999999999995</v>
          </cell>
        </row>
        <row r="142">
          <cell r="F142">
            <v>0.55300000000000005</v>
          </cell>
        </row>
        <row r="143">
          <cell r="F143">
            <v>0.81100000000000005</v>
          </cell>
        </row>
        <row r="144">
          <cell r="F144">
            <v>1.266</v>
          </cell>
        </row>
        <row r="145">
          <cell r="F145">
            <v>1.0449999999999999</v>
          </cell>
        </row>
        <row r="146">
          <cell r="F146">
            <v>1.585</v>
          </cell>
        </row>
        <row r="147">
          <cell r="F147">
            <v>1.3029999999999999</v>
          </cell>
        </row>
        <row r="148">
          <cell r="F148">
            <v>0.51600000000000001</v>
          </cell>
        </row>
        <row r="149">
          <cell r="F149">
            <v>0.627</v>
          </cell>
        </row>
        <row r="150">
          <cell r="F150">
            <v>0.66400000000000003</v>
          </cell>
        </row>
        <row r="151">
          <cell r="F151">
            <v>0.7</v>
          </cell>
        </row>
        <row r="152">
          <cell r="F152">
            <v>0.66400000000000003</v>
          </cell>
        </row>
        <row r="153">
          <cell r="F153">
            <v>0.68799999999999994</v>
          </cell>
        </row>
        <row r="154">
          <cell r="F154">
            <v>0.65100000000000002</v>
          </cell>
        </row>
        <row r="155">
          <cell r="F155">
            <v>0.71299999999999997</v>
          </cell>
        </row>
        <row r="156">
          <cell r="F156">
            <v>0.72499999999999998</v>
          </cell>
        </row>
        <row r="157">
          <cell r="F157">
            <v>0.60199999999999998</v>
          </cell>
        </row>
        <row r="158">
          <cell r="F158">
            <v>0.627</v>
          </cell>
        </row>
        <row r="159">
          <cell r="F159">
            <v>0.7</v>
          </cell>
        </row>
        <row r="160">
          <cell r="F160">
            <v>0.55300000000000005</v>
          </cell>
        </row>
        <row r="161">
          <cell r="F161">
            <v>0.60199999999999998</v>
          </cell>
        </row>
        <row r="162">
          <cell r="F162">
            <v>0.627</v>
          </cell>
        </row>
        <row r="163">
          <cell r="F163">
            <v>0.60199999999999998</v>
          </cell>
        </row>
        <row r="164">
          <cell r="F164">
            <v>0.61399999999999999</v>
          </cell>
        </row>
        <row r="165">
          <cell r="F165">
            <v>0.67600000000000005</v>
          </cell>
        </row>
        <row r="166">
          <cell r="F166">
            <v>0.627</v>
          </cell>
        </row>
        <row r="167">
          <cell r="F167">
            <v>0.60199999999999998</v>
          </cell>
        </row>
        <row r="168">
          <cell r="F168">
            <v>0.66400000000000003</v>
          </cell>
        </row>
        <row r="169">
          <cell r="F169">
            <v>0.63900000000000001</v>
          </cell>
        </row>
        <row r="170">
          <cell r="F170">
            <v>0.60199999999999998</v>
          </cell>
        </row>
        <row r="171">
          <cell r="F171">
            <v>0.61399999999999999</v>
          </cell>
        </row>
        <row r="172">
          <cell r="F172">
            <v>0.47899999999999998</v>
          </cell>
        </row>
        <row r="173">
          <cell r="F173">
            <v>0.442</v>
          </cell>
        </row>
        <row r="174">
          <cell r="F174">
            <v>0.41799999999999998</v>
          </cell>
        </row>
        <row r="175">
          <cell r="F175">
            <v>0.35599999999999998</v>
          </cell>
        </row>
        <row r="176">
          <cell r="F176">
            <v>0.29499999999999998</v>
          </cell>
        </row>
        <row r="177">
          <cell r="F177">
            <v>0.34399999999999997</v>
          </cell>
        </row>
        <row r="178">
          <cell r="F178">
            <v>0.45500000000000002</v>
          </cell>
        </row>
        <row r="179">
          <cell r="F179">
            <v>0.45500000000000002</v>
          </cell>
        </row>
        <row r="180">
          <cell r="F180">
            <v>7.3730000000000002</v>
          </cell>
        </row>
        <row r="181">
          <cell r="F181">
            <v>7.3860000000000001</v>
          </cell>
        </row>
        <row r="182">
          <cell r="F182">
            <v>7.3780000000000001</v>
          </cell>
        </row>
        <row r="183">
          <cell r="E183">
            <v>-9.9139999999999997</v>
          </cell>
          <cell r="F183">
            <v>26.152999999999999</v>
          </cell>
        </row>
        <row r="184">
          <cell r="E184">
            <v>-10.074</v>
          </cell>
          <cell r="F184">
            <v>26.145</v>
          </cell>
        </row>
        <row r="185">
          <cell r="E185">
            <v>-10.233000000000001</v>
          </cell>
          <cell r="F185">
            <v>26.135000000000002</v>
          </cell>
        </row>
        <row r="186">
          <cell r="F186">
            <v>0.53</v>
          </cell>
        </row>
        <row r="187">
          <cell r="F187">
            <v>0.60799999999999998</v>
          </cell>
        </row>
        <row r="188">
          <cell r="F188">
            <v>0.63100000000000001</v>
          </cell>
        </row>
        <row r="189">
          <cell r="F189">
            <v>0.58499999999999996</v>
          </cell>
        </row>
        <row r="190">
          <cell r="F190">
            <v>0.60399999999999998</v>
          </cell>
        </row>
        <row r="191">
          <cell r="F191">
            <v>0.57599999999999996</v>
          </cell>
        </row>
        <row r="192">
          <cell r="F192">
            <v>0.61799999999999999</v>
          </cell>
        </row>
        <row r="193">
          <cell r="F193">
            <v>0.58499999999999996</v>
          </cell>
        </row>
        <row r="194">
          <cell r="F194">
            <v>0.59399999999999997</v>
          </cell>
        </row>
        <row r="195">
          <cell r="F195">
            <v>0.61299999999999999</v>
          </cell>
        </row>
        <row r="196">
          <cell r="F196">
            <v>0.95899999999999996</v>
          </cell>
        </row>
        <row r="197">
          <cell r="F197">
            <v>1.972</v>
          </cell>
        </row>
        <row r="198">
          <cell r="F198">
            <v>2.23</v>
          </cell>
        </row>
        <row r="199">
          <cell r="F199">
            <v>2.544</v>
          </cell>
        </row>
        <row r="200">
          <cell r="F200">
            <v>2.8570000000000002</v>
          </cell>
        </row>
        <row r="201">
          <cell r="F201">
            <v>2.931</v>
          </cell>
        </row>
        <row r="202">
          <cell r="F202">
            <v>3.097</v>
          </cell>
        </row>
        <row r="203">
          <cell r="F203">
            <v>3.1339999999999999</v>
          </cell>
        </row>
        <row r="204">
          <cell r="F204">
            <v>3.2069999999999999</v>
          </cell>
        </row>
        <row r="205">
          <cell r="F205">
            <v>3.226</v>
          </cell>
        </row>
        <row r="206">
          <cell r="F206">
            <v>3.226</v>
          </cell>
        </row>
        <row r="207">
          <cell r="F207">
            <v>3.3</v>
          </cell>
        </row>
        <row r="208">
          <cell r="F208">
            <v>3.3359999999999999</v>
          </cell>
        </row>
        <row r="209">
          <cell r="F209">
            <v>3.4649999999999999</v>
          </cell>
        </row>
        <row r="210">
          <cell r="F210">
            <v>3.5939999999999999</v>
          </cell>
        </row>
        <row r="211">
          <cell r="F211">
            <v>3.5579999999999998</v>
          </cell>
        </row>
        <row r="212">
          <cell r="F212">
            <v>3.6309999999999998</v>
          </cell>
        </row>
        <row r="213">
          <cell r="F213">
            <v>3.5019999999999998</v>
          </cell>
        </row>
        <row r="214">
          <cell r="F214">
            <v>3.5579999999999998</v>
          </cell>
        </row>
        <row r="215">
          <cell r="F215">
            <v>3.2810000000000001</v>
          </cell>
        </row>
        <row r="216">
          <cell r="F216">
            <v>3.3359999999999999</v>
          </cell>
        </row>
        <row r="217">
          <cell r="F217">
            <v>3.2069999999999999</v>
          </cell>
        </row>
        <row r="218">
          <cell r="F218">
            <v>3.1890000000000001</v>
          </cell>
        </row>
        <row r="219">
          <cell r="F219">
            <v>3.0230000000000001</v>
          </cell>
        </row>
        <row r="220">
          <cell r="F220">
            <v>2.9119999999999999</v>
          </cell>
        </row>
        <row r="221">
          <cell r="F221">
            <v>2.8940000000000001</v>
          </cell>
        </row>
        <row r="222">
          <cell r="F222">
            <v>2.6909999999999998</v>
          </cell>
        </row>
        <row r="223">
          <cell r="F223">
            <v>2.5990000000000002</v>
          </cell>
        </row>
        <row r="224">
          <cell r="F224">
            <v>2.5070000000000001</v>
          </cell>
        </row>
        <row r="225">
          <cell r="F225">
            <v>2.323</v>
          </cell>
        </row>
        <row r="226">
          <cell r="F226">
            <v>2.028</v>
          </cell>
        </row>
        <row r="227">
          <cell r="F227">
            <v>1.899</v>
          </cell>
        </row>
        <row r="228">
          <cell r="F228">
            <v>1.4930000000000001</v>
          </cell>
        </row>
        <row r="229">
          <cell r="F229">
            <v>1.3089999999999999</v>
          </cell>
        </row>
        <row r="230">
          <cell r="F230">
            <v>0.86599999999999999</v>
          </cell>
        </row>
        <row r="231">
          <cell r="F231">
            <v>0.53500000000000003</v>
          </cell>
        </row>
        <row r="232">
          <cell r="F232">
            <v>0.36899999999999999</v>
          </cell>
        </row>
        <row r="233">
          <cell r="F233">
            <v>0.29499999999999998</v>
          </cell>
        </row>
        <row r="234">
          <cell r="F234">
            <v>0.53500000000000003</v>
          </cell>
        </row>
        <row r="235">
          <cell r="F235">
            <v>0.498</v>
          </cell>
        </row>
        <row r="236">
          <cell r="F236">
            <v>0.442</v>
          </cell>
        </row>
        <row r="237">
          <cell r="F237">
            <v>0.55300000000000005</v>
          </cell>
        </row>
        <row r="238">
          <cell r="F238">
            <v>0.57099999999999995</v>
          </cell>
        </row>
        <row r="239">
          <cell r="F239">
            <v>0.60799999999999998</v>
          </cell>
        </row>
        <row r="240">
          <cell r="F240">
            <v>0.73699999999999999</v>
          </cell>
        </row>
        <row r="241">
          <cell r="F241">
            <v>0.60799999999999998</v>
          </cell>
        </row>
        <row r="242">
          <cell r="F242">
            <v>0.60799999999999998</v>
          </cell>
        </row>
        <row r="243">
          <cell r="F243">
            <v>0.79300000000000004</v>
          </cell>
        </row>
        <row r="244">
          <cell r="F244">
            <v>0.77400000000000002</v>
          </cell>
        </row>
        <row r="245">
          <cell r="F245">
            <v>0.81100000000000005</v>
          </cell>
        </row>
        <row r="246">
          <cell r="F246">
            <v>0.82899999999999996</v>
          </cell>
        </row>
        <row r="247">
          <cell r="F247">
            <v>0.7</v>
          </cell>
        </row>
        <row r="248">
          <cell r="F248">
            <v>0.81100000000000005</v>
          </cell>
        </row>
        <row r="249">
          <cell r="F249">
            <v>0.71899999999999997</v>
          </cell>
        </row>
        <row r="250">
          <cell r="F250">
            <v>0.71899999999999997</v>
          </cell>
        </row>
        <row r="251">
          <cell r="F251">
            <v>0.73699999999999999</v>
          </cell>
        </row>
        <row r="252">
          <cell r="F252">
            <v>0.77400000000000002</v>
          </cell>
        </row>
        <row r="253">
          <cell r="F253">
            <v>0.68200000000000005</v>
          </cell>
        </row>
        <row r="254">
          <cell r="F254">
            <v>0.71899999999999997</v>
          </cell>
        </row>
        <row r="255">
          <cell r="F255">
            <v>0.59</v>
          </cell>
        </row>
        <row r="256">
          <cell r="F256">
            <v>0.53500000000000003</v>
          </cell>
        </row>
        <row r="257">
          <cell r="F257">
            <v>0.498</v>
          </cell>
        </row>
        <row r="258">
          <cell r="F258">
            <v>0.60799999999999998</v>
          </cell>
        </row>
        <row r="259">
          <cell r="F259">
            <v>0.57099999999999995</v>
          </cell>
        </row>
        <row r="260">
          <cell r="F260">
            <v>0.51600000000000001</v>
          </cell>
        </row>
        <row r="261">
          <cell r="F261">
            <v>0.42399999999999999</v>
          </cell>
        </row>
        <row r="262">
          <cell r="F262">
            <v>0.35</v>
          </cell>
        </row>
        <row r="263">
          <cell r="F263">
            <v>0.39200000000000002</v>
          </cell>
        </row>
        <row r="264">
          <cell r="F264">
            <v>0.35899999999999999</v>
          </cell>
        </row>
        <row r="265">
          <cell r="F265">
            <v>0.41499999999999998</v>
          </cell>
        </row>
        <row r="266">
          <cell r="F266">
            <v>0.378</v>
          </cell>
        </row>
        <row r="267">
          <cell r="F267">
            <v>6.931</v>
          </cell>
        </row>
        <row r="268">
          <cell r="F268">
            <v>6.8109999999999999</v>
          </cell>
        </row>
        <row r="269">
          <cell r="F269">
            <v>6.8659999999999997</v>
          </cell>
        </row>
        <row r="270">
          <cell r="E270">
            <v>-8.1539999999999999</v>
          </cell>
          <cell r="F270">
            <v>24.937000000000001</v>
          </cell>
        </row>
        <row r="271">
          <cell r="E271">
            <v>-8.01</v>
          </cell>
          <cell r="F271">
            <v>24.902000000000001</v>
          </cell>
        </row>
        <row r="272">
          <cell r="E272">
            <v>-8.1779999999999973</v>
          </cell>
          <cell r="F272">
            <v>24.876999999999999</v>
          </cell>
        </row>
        <row r="273">
          <cell r="F273">
            <v>0.48799999999999999</v>
          </cell>
        </row>
        <row r="274">
          <cell r="F274">
            <v>0.53500000000000003</v>
          </cell>
        </row>
        <row r="275">
          <cell r="F275">
            <v>0.54400000000000004</v>
          </cell>
        </row>
        <row r="276">
          <cell r="F276">
            <v>0.54400000000000004</v>
          </cell>
        </row>
        <row r="277">
          <cell r="F277">
            <v>0.56200000000000006</v>
          </cell>
        </row>
        <row r="278">
          <cell r="F278">
            <v>0.55300000000000005</v>
          </cell>
        </row>
        <row r="279">
          <cell r="F279">
            <v>0.54400000000000004</v>
          </cell>
        </row>
        <row r="280">
          <cell r="F280">
            <v>0.53500000000000003</v>
          </cell>
        </row>
        <row r="281">
          <cell r="F281">
            <v>0.47899999999999998</v>
          </cell>
        </row>
        <row r="282">
          <cell r="F282">
            <v>0.47</v>
          </cell>
        </row>
        <row r="283">
          <cell r="F283">
            <v>1.585</v>
          </cell>
        </row>
        <row r="284">
          <cell r="F284">
            <v>2.2120000000000002</v>
          </cell>
        </row>
        <row r="285">
          <cell r="F285">
            <v>2.415</v>
          </cell>
        </row>
        <row r="286">
          <cell r="F286">
            <v>2.5070000000000001</v>
          </cell>
        </row>
        <row r="287">
          <cell r="F287">
            <v>2.6360000000000001</v>
          </cell>
        </row>
        <row r="288">
          <cell r="F288">
            <v>2.7280000000000002</v>
          </cell>
        </row>
        <row r="289">
          <cell r="F289">
            <v>2.7829999999999999</v>
          </cell>
        </row>
        <row r="290">
          <cell r="F290">
            <v>2.839</v>
          </cell>
        </row>
        <row r="291">
          <cell r="F291">
            <v>2.9860000000000002</v>
          </cell>
        </row>
        <row r="292">
          <cell r="F292">
            <v>3.0779999999999998</v>
          </cell>
        </row>
        <row r="293">
          <cell r="F293">
            <v>3.097</v>
          </cell>
        </row>
        <row r="294">
          <cell r="F294">
            <v>3.226</v>
          </cell>
        </row>
        <row r="295">
          <cell r="F295">
            <v>3.1890000000000001</v>
          </cell>
        </row>
        <row r="296">
          <cell r="F296">
            <v>3.2810000000000001</v>
          </cell>
        </row>
        <row r="297">
          <cell r="F297">
            <v>3.1890000000000001</v>
          </cell>
        </row>
        <row r="298">
          <cell r="F298">
            <v>3.2440000000000002</v>
          </cell>
        </row>
        <row r="299">
          <cell r="F299">
            <v>3.2629999999999999</v>
          </cell>
        </row>
        <row r="300">
          <cell r="F300">
            <v>3.1150000000000002</v>
          </cell>
        </row>
        <row r="301">
          <cell r="F301">
            <v>3.1339999999999999</v>
          </cell>
        </row>
        <row r="302">
          <cell r="F302">
            <v>3.097</v>
          </cell>
        </row>
        <row r="303">
          <cell r="F303">
            <v>2.9860000000000002</v>
          </cell>
        </row>
        <row r="304">
          <cell r="F304">
            <v>2.8940000000000001</v>
          </cell>
        </row>
        <row r="305">
          <cell r="F305">
            <v>2.8940000000000001</v>
          </cell>
        </row>
        <row r="306">
          <cell r="F306">
            <v>2.82</v>
          </cell>
        </row>
        <row r="307">
          <cell r="F307">
            <v>2.6539999999999999</v>
          </cell>
        </row>
        <row r="308">
          <cell r="F308">
            <v>2.6360000000000001</v>
          </cell>
        </row>
        <row r="309">
          <cell r="F309">
            <v>2.4700000000000002</v>
          </cell>
        </row>
        <row r="310">
          <cell r="F310">
            <v>2.286</v>
          </cell>
        </row>
        <row r="311">
          <cell r="F311">
            <v>2.157</v>
          </cell>
        </row>
        <row r="312">
          <cell r="F312">
            <v>2.0459999999999998</v>
          </cell>
        </row>
        <row r="313">
          <cell r="F313">
            <v>1.88</v>
          </cell>
        </row>
        <row r="314">
          <cell r="F314">
            <v>1.677</v>
          </cell>
        </row>
        <row r="315">
          <cell r="F315">
            <v>1.3460000000000001</v>
          </cell>
        </row>
        <row r="316">
          <cell r="F316">
            <v>1.069</v>
          </cell>
        </row>
        <row r="317">
          <cell r="F317">
            <v>0.90300000000000002</v>
          </cell>
        </row>
        <row r="318">
          <cell r="F318">
            <v>0.75600000000000001</v>
          </cell>
        </row>
        <row r="319">
          <cell r="F319">
            <v>0.498</v>
          </cell>
        </row>
        <row r="320">
          <cell r="F320">
            <v>0.66400000000000003</v>
          </cell>
        </row>
        <row r="321">
          <cell r="F321">
            <v>1.18</v>
          </cell>
        </row>
        <row r="322">
          <cell r="F322">
            <v>0.95899999999999996</v>
          </cell>
        </row>
        <row r="323">
          <cell r="F323">
            <v>1.143</v>
          </cell>
        </row>
        <row r="324">
          <cell r="F324">
            <v>1.032</v>
          </cell>
        </row>
        <row r="325">
          <cell r="F325">
            <v>0.68200000000000005</v>
          </cell>
        </row>
        <row r="326">
          <cell r="F326">
            <v>0.57099999999999995</v>
          </cell>
        </row>
        <row r="327">
          <cell r="F327">
            <v>0.627</v>
          </cell>
        </row>
        <row r="328">
          <cell r="F328">
            <v>0.64500000000000002</v>
          </cell>
        </row>
        <row r="329">
          <cell r="F329">
            <v>0.64500000000000002</v>
          </cell>
        </row>
        <row r="330">
          <cell r="F330">
            <v>0.60799999999999998</v>
          </cell>
        </row>
        <row r="331">
          <cell r="F331">
            <v>0.68200000000000005</v>
          </cell>
        </row>
        <row r="332">
          <cell r="F332">
            <v>0.73699999999999999</v>
          </cell>
        </row>
        <row r="333">
          <cell r="F333">
            <v>0.73699999999999999</v>
          </cell>
        </row>
        <row r="334">
          <cell r="F334">
            <v>0.75600000000000001</v>
          </cell>
        </row>
        <row r="335">
          <cell r="F335">
            <v>0.68200000000000005</v>
          </cell>
        </row>
        <row r="336">
          <cell r="F336">
            <v>0.68200000000000005</v>
          </cell>
        </row>
        <row r="337">
          <cell r="F337">
            <v>0.66400000000000003</v>
          </cell>
        </row>
        <row r="338">
          <cell r="F338">
            <v>0.627</v>
          </cell>
        </row>
        <row r="339">
          <cell r="F339">
            <v>0.60799999999999998</v>
          </cell>
        </row>
        <row r="340">
          <cell r="F340">
            <v>0.59</v>
          </cell>
        </row>
        <row r="341">
          <cell r="F341">
            <v>0.55300000000000005</v>
          </cell>
        </row>
        <row r="342">
          <cell r="F342">
            <v>0.51600000000000001</v>
          </cell>
        </row>
        <row r="343">
          <cell r="F343">
            <v>0.51600000000000001</v>
          </cell>
        </row>
        <row r="344">
          <cell r="F344">
            <v>0.55300000000000005</v>
          </cell>
        </row>
        <row r="345">
          <cell r="F345">
            <v>0.57099999999999995</v>
          </cell>
        </row>
        <row r="346">
          <cell r="F346">
            <v>0.59</v>
          </cell>
        </row>
        <row r="347">
          <cell r="F347">
            <v>0.68200000000000005</v>
          </cell>
        </row>
        <row r="348">
          <cell r="F348">
            <v>0.627</v>
          </cell>
        </row>
        <row r="349">
          <cell r="F349">
            <v>0.498</v>
          </cell>
        </row>
        <row r="350">
          <cell r="F350">
            <v>0.442</v>
          </cell>
        </row>
        <row r="351">
          <cell r="F351">
            <v>0.42399999999999999</v>
          </cell>
        </row>
        <row r="352">
          <cell r="F352">
            <v>0.36899999999999999</v>
          </cell>
        </row>
        <row r="353">
          <cell r="F353">
            <v>0.313</v>
          </cell>
        </row>
        <row r="354">
          <cell r="F354">
            <v>0.33200000000000002</v>
          </cell>
        </row>
        <row r="355">
          <cell r="F355">
            <v>0.36899999999999999</v>
          </cell>
        </row>
        <row r="356">
          <cell r="F356">
            <v>0.47899999999999998</v>
          </cell>
        </row>
        <row r="357">
          <cell r="F357">
            <v>6.7649999999999997</v>
          </cell>
        </row>
        <row r="358">
          <cell r="F358">
            <v>6.7709999999999999</v>
          </cell>
        </row>
        <row r="359">
          <cell r="F359">
            <v>6.82</v>
          </cell>
        </row>
        <row r="360">
          <cell r="E360">
            <v>-4.5519999999999925</v>
          </cell>
          <cell r="F360">
            <v>23.248999999999999</v>
          </cell>
        </row>
        <row r="361">
          <cell r="E361">
            <v>-4.5519999999999925</v>
          </cell>
          <cell r="F361">
            <v>23.228999999999999</v>
          </cell>
        </row>
        <row r="362">
          <cell r="E362">
            <v>-4.7329999999999997</v>
          </cell>
          <cell r="F362">
            <v>23.254000000000001</v>
          </cell>
        </row>
        <row r="363">
          <cell r="F363">
            <v>0.59</v>
          </cell>
        </row>
        <row r="364">
          <cell r="F364">
            <v>0.59899999999999998</v>
          </cell>
        </row>
        <row r="365">
          <cell r="F365">
            <v>0.57099999999999995</v>
          </cell>
        </row>
        <row r="366">
          <cell r="F366">
            <v>0.57099999999999995</v>
          </cell>
        </row>
        <row r="367">
          <cell r="F367">
            <v>0.58099999999999996</v>
          </cell>
        </row>
        <row r="368">
          <cell r="F368">
            <v>0.59899999999999998</v>
          </cell>
        </row>
        <row r="369">
          <cell r="F369">
            <v>0.58099999999999996</v>
          </cell>
        </row>
        <row r="370">
          <cell r="F370">
            <v>0.57099999999999995</v>
          </cell>
        </row>
        <row r="371">
          <cell r="F371">
            <v>0.51600000000000001</v>
          </cell>
        </row>
        <row r="372">
          <cell r="F372">
            <v>0.627</v>
          </cell>
        </row>
        <row r="373">
          <cell r="F373">
            <v>1.8560000000000001</v>
          </cell>
        </row>
        <row r="374">
          <cell r="F374">
            <v>1.954</v>
          </cell>
        </row>
        <row r="375">
          <cell r="F375">
            <v>2.2490000000000001</v>
          </cell>
        </row>
        <row r="376">
          <cell r="F376">
            <v>2.7280000000000002</v>
          </cell>
        </row>
        <row r="377">
          <cell r="F377">
            <v>2.8879999999999999</v>
          </cell>
        </row>
        <row r="378">
          <cell r="F378">
            <v>3.1459999999999999</v>
          </cell>
        </row>
        <row r="379">
          <cell r="F379">
            <v>3.2440000000000002</v>
          </cell>
        </row>
        <row r="380">
          <cell r="F380">
            <v>3.2440000000000002</v>
          </cell>
        </row>
        <row r="381">
          <cell r="F381">
            <v>3.379</v>
          </cell>
        </row>
        <row r="382">
          <cell r="F382">
            <v>3.379</v>
          </cell>
        </row>
        <row r="383">
          <cell r="F383">
            <v>3.4039999999999999</v>
          </cell>
        </row>
        <row r="384">
          <cell r="F384">
            <v>3.4409999999999998</v>
          </cell>
        </row>
        <row r="385">
          <cell r="F385">
            <v>3.355</v>
          </cell>
        </row>
        <row r="386">
          <cell r="F386">
            <v>3.3730000000000002</v>
          </cell>
        </row>
        <row r="387">
          <cell r="F387">
            <v>3.3359999999999999</v>
          </cell>
        </row>
        <row r="388">
          <cell r="F388">
            <v>3.3359999999999999</v>
          </cell>
        </row>
        <row r="389">
          <cell r="F389">
            <v>3.2810000000000001</v>
          </cell>
        </row>
        <row r="390">
          <cell r="F390">
            <v>3.2810000000000001</v>
          </cell>
        </row>
        <row r="391">
          <cell r="F391">
            <v>3.1520000000000001</v>
          </cell>
        </row>
        <row r="392">
          <cell r="F392">
            <v>3.097</v>
          </cell>
        </row>
        <row r="393">
          <cell r="F393">
            <v>3.1339999999999999</v>
          </cell>
        </row>
        <row r="394">
          <cell r="F394">
            <v>2.931</v>
          </cell>
        </row>
        <row r="395">
          <cell r="F395">
            <v>2.9119999999999999</v>
          </cell>
        </row>
        <row r="396">
          <cell r="F396">
            <v>2.7650000000000001</v>
          </cell>
        </row>
        <row r="397">
          <cell r="F397">
            <v>2.544</v>
          </cell>
        </row>
        <row r="398">
          <cell r="F398">
            <v>2.3039999999999998</v>
          </cell>
        </row>
        <row r="399">
          <cell r="F399">
            <v>2.0649999999999999</v>
          </cell>
        </row>
        <row r="400">
          <cell r="F400">
            <v>1.825</v>
          </cell>
        </row>
        <row r="401">
          <cell r="F401">
            <v>1.3819999999999999</v>
          </cell>
        </row>
        <row r="402">
          <cell r="F402">
            <v>1.069</v>
          </cell>
        </row>
        <row r="403">
          <cell r="F403">
            <v>0.73699999999999999</v>
          </cell>
        </row>
        <row r="404">
          <cell r="F404">
            <v>0.33200000000000002</v>
          </cell>
        </row>
        <row r="405">
          <cell r="F405">
            <v>0.56499999999999995</v>
          </cell>
        </row>
        <row r="406">
          <cell r="F406">
            <v>0.52800000000000002</v>
          </cell>
        </row>
        <row r="407">
          <cell r="F407">
            <v>0.27</v>
          </cell>
        </row>
        <row r="408">
          <cell r="F408">
            <v>0.41799999999999998</v>
          </cell>
        </row>
        <row r="409">
          <cell r="F409">
            <v>0.60199999999999998</v>
          </cell>
        </row>
        <row r="410">
          <cell r="F410">
            <v>0.72499999999999998</v>
          </cell>
        </row>
        <row r="411">
          <cell r="F411">
            <v>0.72499999999999998</v>
          </cell>
        </row>
        <row r="412">
          <cell r="F412">
            <v>0.63900000000000001</v>
          </cell>
        </row>
        <row r="413">
          <cell r="F413">
            <v>0.73699999999999999</v>
          </cell>
        </row>
        <row r="414">
          <cell r="F414">
            <v>0.76200000000000001</v>
          </cell>
        </row>
        <row r="415">
          <cell r="F415">
            <v>0.73699999999999999</v>
          </cell>
        </row>
        <row r="416">
          <cell r="F416">
            <v>0.76200000000000001</v>
          </cell>
        </row>
        <row r="417">
          <cell r="F417">
            <v>0.86</v>
          </cell>
        </row>
        <row r="418">
          <cell r="F418">
            <v>0.86</v>
          </cell>
        </row>
        <row r="419">
          <cell r="F419">
            <v>0.86</v>
          </cell>
        </row>
        <row r="420">
          <cell r="F420">
            <v>0.86</v>
          </cell>
        </row>
        <row r="421">
          <cell r="F421">
            <v>0.873</v>
          </cell>
        </row>
        <row r="422">
          <cell r="F422">
            <v>0.89700000000000002</v>
          </cell>
        </row>
        <row r="423">
          <cell r="F423">
            <v>0.81100000000000005</v>
          </cell>
        </row>
        <row r="424">
          <cell r="F424">
            <v>0.79900000000000004</v>
          </cell>
        </row>
        <row r="425">
          <cell r="F425">
            <v>0.82299999999999995</v>
          </cell>
        </row>
        <row r="426">
          <cell r="F426">
            <v>0.72499999999999998</v>
          </cell>
        </row>
        <row r="427">
          <cell r="F427">
            <v>0.7</v>
          </cell>
        </row>
        <row r="428">
          <cell r="F428">
            <v>0.71299999999999997</v>
          </cell>
        </row>
        <row r="429">
          <cell r="F429">
            <v>0.7</v>
          </cell>
        </row>
        <row r="430">
          <cell r="F430">
            <v>0.66400000000000003</v>
          </cell>
        </row>
        <row r="431">
          <cell r="F431">
            <v>0.61399999999999999</v>
          </cell>
        </row>
        <row r="432">
          <cell r="F432">
            <v>0.60199999999999998</v>
          </cell>
        </row>
        <row r="433">
          <cell r="F433">
            <v>0.47899999999999998</v>
          </cell>
        </row>
        <row r="434">
          <cell r="F434">
            <v>0.52800000000000002</v>
          </cell>
        </row>
        <row r="435">
          <cell r="F435">
            <v>0.43</v>
          </cell>
        </row>
        <row r="436">
          <cell r="F436">
            <v>0.52800000000000002</v>
          </cell>
        </row>
        <row r="437">
          <cell r="F437">
            <v>0.39300000000000002</v>
          </cell>
        </row>
        <row r="438">
          <cell r="F438">
            <v>6.5990000000000002</v>
          </cell>
        </row>
        <row r="439">
          <cell r="F439">
            <v>6.6539999999999999</v>
          </cell>
        </row>
        <row r="440">
          <cell r="F440">
            <v>6.6909999999999998</v>
          </cell>
        </row>
        <row r="441">
          <cell r="E441">
            <v>-5.9550000000000125</v>
          </cell>
          <cell r="F441">
            <v>20.620999999999999</v>
          </cell>
        </row>
        <row r="442">
          <cell r="E442">
            <v>-5.9550000000000125</v>
          </cell>
          <cell r="F442">
            <v>20.646999999999998</v>
          </cell>
        </row>
        <row r="443">
          <cell r="E443">
            <v>-5.9130000000000003</v>
          </cell>
          <cell r="F443">
            <v>20.768999999999998</v>
          </cell>
        </row>
        <row r="444">
          <cell r="F444">
            <v>0.42399999999999999</v>
          </cell>
        </row>
        <row r="445">
          <cell r="F445">
            <v>0.47</v>
          </cell>
        </row>
        <row r="446">
          <cell r="F446">
            <v>0.46100000000000002</v>
          </cell>
        </row>
        <row r="447">
          <cell r="F447">
            <v>0.47</v>
          </cell>
        </row>
        <row r="448">
          <cell r="F448">
            <v>0.442</v>
          </cell>
        </row>
        <row r="449">
          <cell r="F449">
            <v>0.47</v>
          </cell>
        </row>
        <row r="450">
          <cell r="F450">
            <v>0.45200000000000001</v>
          </cell>
        </row>
        <row r="451">
          <cell r="F451">
            <v>0.40600000000000003</v>
          </cell>
        </row>
        <row r="452">
          <cell r="F452">
            <v>0.42399999999999999</v>
          </cell>
        </row>
        <row r="453">
          <cell r="F453">
            <v>1.708</v>
          </cell>
        </row>
        <row r="454">
          <cell r="F454">
            <v>2.1509999999999998</v>
          </cell>
        </row>
        <row r="455">
          <cell r="F455">
            <v>1.905</v>
          </cell>
        </row>
        <row r="456">
          <cell r="F456">
            <v>2.4089999999999998</v>
          </cell>
        </row>
        <row r="457">
          <cell r="F457">
            <v>2.8879999999999999</v>
          </cell>
        </row>
        <row r="458">
          <cell r="F458">
            <v>3.048</v>
          </cell>
        </row>
        <row r="459">
          <cell r="F459">
            <v>3.17</v>
          </cell>
        </row>
        <row r="460">
          <cell r="F460">
            <v>3.306</v>
          </cell>
        </row>
        <row r="461">
          <cell r="F461">
            <v>3.379</v>
          </cell>
        </row>
        <row r="462">
          <cell r="F462">
            <v>3.3919999999999999</v>
          </cell>
        </row>
        <row r="463">
          <cell r="F463">
            <v>3.4159999999999999</v>
          </cell>
        </row>
        <row r="464">
          <cell r="F464">
            <v>3.5150000000000001</v>
          </cell>
        </row>
        <row r="465">
          <cell r="F465">
            <v>3.4649999999999999</v>
          </cell>
        </row>
        <row r="466">
          <cell r="F466">
            <v>3.4529999999999998</v>
          </cell>
        </row>
        <row r="467">
          <cell r="F467">
            <v>3.4780000000000002</v>
          </cell>
        </row>
        <row r="468">
          <cell r="F468">
            <v>3.4409999999999998</v>
          </cell>
        </row>
        <row r="469">
          <cell r="F469">
            <v>3.4649999999999999</v>
          </cell>
        </row>
        <row r="470">
          <cell r="F470">
            <v>3.343</v>
          </cell>
        </row>
        <row r="471">
          <cell r="F471">
            <v>3.3180000000000001</v>
          </cell>
        </row>
        <row r="472">
          <cell r="F472">
            <v>3.1829999999999998</v>
          </cell>
        </row>
        <row r="473">
          <cell r="F473">
            <v>3.1829999999999998</v>
          </cell>
        </row>
        <row r="474">
          <cell r="F474">
            <v>3.06</v>
          </cell>
        </row>
        <row r="475">
          <cell r="F475">
            <v>2.7160000000000002</v>
          </cell>
        </row>
        <row r="476">
          <cell r="F476">
            <v>2.3719999999999999</v>
          </cell>
        </row>
        <row r="477">
          <cell r="F477">
            <v>2.323</v>
          </cell>
        </row>
        <row r="478">
          <cell r="F478">
            <v>1.917</v>
          </cell>
        </row>
        <row r="479">
          <cell r="F479">
            <v>1.512</v>
          </cell>
        </row>
        <row r="480">
          <cell r="F480">
            <v>1.204</v>
          </cell>
        </row>
        <row r="481">
          <cell r="F481">
            <v>0.51600000000000001</v>
          </cell>
        </row>
        <row r="482">
          <cell r="F482">
            <v>0.36899999999999999</v>
          </cell>
        </row>
        <row r="483">
          <cell r="F483">
            <v>0.49199999999999999</v>
          </cell>
        </row>
        <row r="484">
          <cell r="F484">
            <v>0.83599999999999997</v>
          </cell>
        </row>
        <row r="485">
          <cell r="F485">
            <v>1.1919999999999999</v>
          </cell>
        </row>
        <row r="486">
          <cell r="F486">
            <v>1.131</v>
          </cell>
        </row>
        <row r="487">
          <cell r="F487">
            <v>1.0449999999999999</v>
          </cell>
        </row>
        <row r="488">
          <cell r="F488">
            <v>0.90900000000000003</v>
          </cell>
        </row>
        <row r="489">
          <cell r="F489">
            <v>0.65100000000000002</v>
          </cell>
        </row>
        <row r="490">
          <cell r="F490">
            <v>0.67600000000000005</v>
          </cell>
        </row>
        <row r="491">
          <cell r="F491">
            <v>0.78600000000000003</v>
          </cell>
        </row>
        <row r="492">
          <cell r="F492">
            <v>0.83599999999999997</v>
          </cell>
        </row>
        <row r="493">
          <cell r="F493">
            <v>0.81100000000000005</v>
          </cell>
        </row>
        <row r="494">
          <cell r="F494">
            <v>0.86</v>
          </cell>
        </row>
        <row r="495">
          <cell r="F495">
            <v>0.89700000000000002</v>
          </cell>
        </row>
        <row r="496">
          <cell r="F496">
            <v>0.94599999999999995</v>
          </cell>
        </row>
        <row r="497">
          <cell r="F497">
            <v>1.0449999999999999</v>
          </cell>
        </row>
        <row r="498">
          <cell r="F498">
            <v>0.995</v>
          </cell>
        </row>
        <row r="499">
          <cell r="F499">
            <v>1.0449999999999999</v>
          </cell>
        </row>
        <row r="500">
          <cell r="F500">
            <v>1.0449999999999999</v>
          </cell>
        </row>
        <row r="501">
          <cell r="F501">
            <v>1.02</v>
          </cell>
        </row>
        <row r="502">
          <cell r="F502">
            <v>1.032</v>
          </cell>
        </row>
        <row r="503">
          <cell r="F503">
            <v>0.98299999999999998</v>
          </cell>
        </row>
        <row r="504">
          <cell r="F504">
            <v>0.93400000000000005</v>
          </cell>
        </row>
        <row r="505">
          <cell r="F505">
            <v>0.82299999999999995</v>
          </cell>
        </row>
        <row r="506">
          <cell r="F506">
            <v>0.73699999999999999</v>
          </cell>
        </row>
        <row r="507">
          <cell r="F507">
            <v>0.68799999999999994</v>
          </cell>
        </row>
        <row r="508">
          <cell r="F508">
            <v>0.59</v>
          </cell>
        </row>
        <row r="509">
          <cell r="F509">
            <v>0.56499999999999995</v>
          </cell>
        </row>
        <row r="510">
          <cell r="F510">
            <v>0.34399999999999997</v>
          </cell>
        </row>
        <row r="511">
          <cell r="F511">
            <v>6.0949999999999998</v>
          </cell>
        </row>
        <row r="512">
          <cell r="F512">
            <v>6.23</v>
          </cell>
        </row>
        <row r="513">
          <cell r="F513">
            <v>6.23</v>
          </cell>
        </row>
        <row r="514">
          <cell r="E514">
            <v>-7.07</v>
          </cell>
          <cell r="F514">
            <v>19.207000000000001</v>
          </cell>
        </row>
        <row r="515">
          <cell r="E515">
            <v>-7.3170000000000002</v>
          </cell>
          <cell r="F515">
            <v>19.079999999999998</v>
          </cell>
        </row>
        <row r="516">
          <cell r="E516">
            <v>-7.125</v>
          </cell>
          <cell r="F516">
            <v>19.071000000000002</v>
          </cell>
        </row>
        <row r="517">
          <cell r="F517">
            <v>0.50700000000000001</v>
          </cell>
        </row>
        <row r="518">
          <cell r="F518">
            <v>0.47899999999999998</v>
          </cell>
        </row>
        <row r="519">
          <cell r="F519">
            <v>0.47</v>
          </cell>
        </row>
        <row r="520">
          <cell r="F520">
            <v>0.47</v>
          </cell>
        </row>
        <row r="521">
          <cell r="F521">
            <v>0.47899999999999998</v>
          </cell>
        </row>
        <row r="522">
          <cell r="F522">
            <v>0.48799999999999999</v>
          </cell>
        </row>
        <row r="523">
          <cell r="F523">
            <v>0.46100000000000002</v>
          </cell>
        </row>
        <row r="524">
          <cell r="F524">
            <v>0.45200000000000001</v>
          </cell>
        </row>
        <row r="525">
          <cell r="F525">
            <v>0.47</v>
          </cell>
        </row>
        <row r="526">
          <cell r="F526">
            <v>0.442</v>
          </cell>
        </row>
        <row r="527">
          <cell r="F527">
            <v>1.512</v>
          </cell>
        </row>
        <row r="528">
          <cell r="F528">
            <v>2.2370000000000001</v>
          </cell>
        </row>
        <row r="529">
          <cell r="F529">
            <v>1.8919999999999999</v>
          </cell>
        </row>
        <row r="530">
          <cell r="F530">
            <v>2.4700000000000002</v>
          </cell>
        </row>
        <row r="531">
          <cell r="F531">
            <v>2.9</v>
          </cell>
        </row>
        <row r="532">
          <cell r="F532">
            <v>3.121</v>
          </cell>
        </row>
        <row r="533">
          <cell r="F533">
            <v>3.2320000000000002</v>
          </cell>
        </row>
        <row r="534">
          <cell r="F534">
            <v>3.306</v>
          </cell>
        </row>
        <row r="535">
          <cell r="F535">
            <v>3.367</v>
          </cell>
        </row>
        <row r="536">
          <cell r="F536">
            <v>3.4529999999999998</v>
          </cell>
        </row>
        <row r="537">
          <cell r="F537">
            <v>3.4159999999999999</v>
          </cell>
        </row>
        <row r="538">
          <cell r="F538">
            <v>3.4409999999999998</v>
          </cell>
        </row>
        <row r="539">
          <cell r="F539">
            <v>3.3919999999999999</v>
          </cell>
        </row>
        <row r="540">
          <cell r="F540">
            <v>3.343</v>
          </cell>
        </row>
        <row r="541">
          <cell r="F541">
            <v>3.306</v>
          </cell>
        </row>
        <row r="542">
          <cell r="F542">
            <v>3.2810000000000001</v>
          </cell>
        </row>
        <row r="543">
          <cell r="F543">
            <v>3.2690000000000001</v>
          </cell>
        </row>
        <row r="544">
          <cell r="F544">
            <v>3.1579999999999999</v>
          </cell>
        </row>
        <row r="545">
          <cell r="F545">
            <v>3.22</v>
          </cell>
        </row>
        <row r="546">
          <cell r="F546">
            <v>2.7650000000000001</v>
          </cell>
        </row>
        <row r="547">
          <cell r="F547">
            <v>2.8140000000000001</v>
          </cell>
        </row>
        <row r="548">
          <cell r="F548">
            <v>2.5310000000000001</v>
          </cell>
        </row>
        <row r="549">
          <cell r="F549">
            <v>1.966</v>
          </cell>
        </row>
        <row r="550">
          <cell r="F550">
            <v>1.3640000000000001</v>
          </cell>
        </row>
        <row r="551">
          <cell r="F551">
            <v>0.75</v>
          </cell>
        </row>
        <row r="552">
          <cell r="F552">
            <v>0.442</v>
          </cell>
        </row>
        <row r="553">
          <cell r="F553">
            <v>0.184</v>
          </cell>
        </row>
        <row r="554">
          <cell r="F554">
            <v>0.40600000000000003</v>
          </cell>
        </row>
        <row r="555">
          <cell r="F555">
            <v>0.46700000000000003</v>
          </cell>
        </row>
        <row r="556">
          <cell r="F556">
            <v>0.46700000000000003</v>
          </cell>
        </row>
        <row r="557">
          <cell r="F557">
            <v>0.39300000000000002</v>
          </cell>
        </row>
        <row r="558">
          <cell r="F558">
            <v>0.46700000000000003</v>
          </cell>
        </row>
        <row r="559">
          <cell r="F559">
            <v>0.55300000000000005</v>
          </cell>
        </row>
        <row r="560">
          <cell r="F560">
            <v>0.59</v>
          </cell>
        </row>
        <row r="561">
          <cell r="F561">
            <v>0.63900000000000001</v>
          </cell>
        </row>
        <row r="562">
          <cell r="F562">
            <v>0.73699999999999999</v>
          </cell>
        </row>
        <row r="563">
          <cell r="F563">
            <v>0.7</v>
          </cell>
        </row>
        <row r="564">
          <cell r="F564">
            <v>0.76200000000000001</v>
          </cell>
        </row>
        <row r="565">
          <cell r="F565">
            <v>0.75</v>
          </cell>
        </row>
        <row r="566">
          <cell r="F566">
            <v>0.79900000000000004</v>
          </cell>
        </row>
        <row r="567">
          <cell r="F567">
            <v>0.81100000000000005</v>
          </cell>
        </row>
        <row r="568">
          <cell r="F568">
            <v>0.873</v>
          </cell>
        </row>
        <row r="569">
          <cell r="F569">
            <v>0.92200000000000004</v>
          </cell>
        </row>
        <row r="570">
          <cell r="F570">
            <v>0.84799999999999998</v>
          </cell>
        </row>
        <row r="571">
          <cell r="F571">
            <v>0.81100000000000005</v>
          </cell>
        </row>
        <row r="572">
          <cell r="F572">
            <v>0.78600000000000003</v>
          </cell>
        </row>
        <row r="573">
          <cell r="F573">
            <v>0.68799999999999994</v>
          </cell>
        </row>
        <row r="574">
          <cell r="F574">
            <v>0.63900000000000001</v>
          </cell>
        </row>
        <row r="575">
          <cell r="F575">
            <v>0.627</v>
          </cell>
        </row>
        <row r="576">
          <cell r="F576">
            <v>0.7</v>
          </cell>
        </row>
        <row r="577">
          <cell r="F577">
            <v>0.75</v>
          </cell>
        </row>
        <row r="578">
          <cell r="F578">
            <v>5.907</v>
          </cell>
        </row>
        <row r="579">
          <cell r="F579">
            <v>5.8639999999999999</v>
          </cell>
        </row>
        <row r="580">
          <cell r="F580">
            <v>5.9509999999999996</v>
          </cell>
        </row>
        <row r="581">
          <cell r="E581">
            <v>-6.7380000000000004</v>
          </cell>
          <cell r="F581">
            <v>17.620999999999999</v>
          </cell>
        </row>
        <row r="582">
          <cell r="E582">
            <v>-6.4989999999999997</v>
          </cell>
          <cell r="F582">
            <v>17.718</v>
          </cell>
        </row>
        <row r="583">
          <cell r="E583">
            <v>-6.7379999999999995</v>
          </cell>
          <cell r="F583">
            <v>17.657</v>
          </cell>
        </row>
        <row r="584">
          <cell r="F584">
            <v>0.37</v>
          </cell>
        </row>
        <row r="585">
          <cell r="F585">
            <v>0.42599999999999999</v>
          </cell>
        </row>
        <row r="586">
          <cell r="F586">
            <v>0.44400000000000001</v>
          </cell>
        </row>
        <row r="587">
          <cell r="F587">
            <v>0.44400000000000001</v>
          </cell>
        </row>
        <row r="588">
          <cell r="F588">
            <v>0.40699999999999997</v>
          </cell>
        </row>
        <row r="589">
          <cell r="F589">
            <v>0.41699999999999998</v>
          </cell>
        </row>
        <row r="590">
          <cell r="F590">
            <v>0.39800000000000002</v>
          </cell>
        </row>
        <row r="591">
          <cell r="F591">
            <v>0.42599999999999999</v>
          </cell>
        </row>
        <row r="592">
          <cell r="F592">
            <v>0.39800000000000002</v>
          </cell>
        </row>
        <row r="593">
          <cell r="F593">
            <v>2</v>
          </cell>
        </row>
        <row r="594">
          <cell r="F594">
            <v>1.2470000000000001</v>
          </cell>
        </row>
        <row r="595">
          <cell r="F595">
            <v>1.667</v>
          </cell>
        </row>
        <row r="596">
          <cell r="F596">
            <v>2.173</v>
          </cell>
        </row>
        <row r="597">
          <cell r="F597">
            <v>2.4689999999999999</v>
          </cell>
        </row>
        <row r="598">
          <cell r="F598">
            <v>2.593</v>
          </cell>
        </row>
        <row r="599">
          <cell r="F599">
            <v>2.6669999999999998</v>
          </cell>
        </row>
        <row r="600">
          <cell r="F600">
            <v>2.8769999999999998</v>
          </cell>
        </row>
        <row r="601">
          <cell r="F601">
            <v>2.8769999999999998</v>
          </cell>
        </row>
        <row r="602">
          <cell r="F602">
            <v>3.0249999999999999</v>
          </cell>
        </row>
        <row r="603">
          <cell r="F603">
            <v>3.198</v>
          </cell>
        </row>
        <row r="604">
          <cell r="F604">
            <v>3.173</v>
          </cell>
        </row>
        <row r="605">
          <cell r="F605">
            <v>3.1850000000000001</v>
          </cell>
        </row>
        <row r="606">
          <cell r="F606">
            <v>3.222</v>
          </cell>
        </row>
        <row r="607">
          <cell r="F607">
            <v>3.37</v>
          </cell>
        </row>
        <row r="608">
          <cell r="F608">
            <v>3.3090000000000002</v>
          </cell>
        </row>
        <row r="609">
          <cell r="F609">
            <v>3.2469999999999999</v>
          </cell>
        </row>
        <row r="610">
          <cell r="F610">
            <v>3.1850000000000001</v>
          </cell>
        </row>
        <row r="611">
          <cell r="F611">
            <v>3.0619999999999998</v>
          </cell>
        </row>
        <row r="612">
          <cell r="F612">
            <v>3</v>
          </cell>
        </row>
        <row r="613">
          <cell r="F613">
            <v>2.5190000000000001</v>
          </cell>
        </row>
        <row r="614">
          <cell r="F614">
            <v>1.9630000000000001</v>
          </cell>
        </row>
        <row r="615">
          <cell r="F615">
            <v>1.333</v>
          </cell>
        </row>
        <row r="616">
          <cell r="F616">
            <v>0.72799999999999998</v>
          </cell>
        </row>
        <row r="617">
          <cell r="F617">
            <v>0.71599999999999997</v>
          </cell>
        </row>
        <row r="618">
          <cell r="F618">
            <v>0.64200000000000002</v>
          </cell>
        </row>
        <row r="619">
          <cell r="F619">
            <v>0.753</v>
          </cell>
        </row>
        <row r="620">
          <cell r="F620">
            <v>0.81499999999999995</v>
          </cell>
        </row>
        <row r="621">
          <cell r="F621">
            <v>0.63</v>
          </cell>
        </row>
        <row r="622">
          <cell r="F622">
            <v>0.753</v>
          </cell>
        </row>
        <row r="623">
          <cell r="F623">
            <v>0.79</v>
          </cell>
        </row>
        <row r="624">
          <cell r="F624">
            <v>0.74099999999999999</v>
          </cell>
        </row>
        <row r="625">
          <cell r="F625">
            <v>0.79</v>
          </cell>
        </row>
        <row r="626">
          <cell r="F626">
            <v>0.877</v>
          </cell>
        </row>
        <row r="627">
          <cell r="F627">
            <v>0.85199999999999998</v>
          </cell>
        </row>
        <row r="628">
          <cell r="F628">
            <v>0.86399999999999999</v>
          </cell>
        </row>
        <row r="629">
          <cell r="F629">
            <v>0.877</v>
          </cell>
        </row>
        <row r="630">
          <cell r="F630">
            <v>0.877</v>
          </cell>
        </row>
        <row r="631">
          <cell r="F631">
            <v>0.90100000000000002</v>
          </cell>
        </row>
        <row r="632">
          <cell r="F632">
            <v>0.90100000000000002</v>
          </cell>
        </row>
        <row r="633">
          <cell r="F633">
            <v>0.92600000000000005</v>
          </cell>
        </row>
        <row r="634">
          <cell r="F634">
            <v>0.95099999999999996</v>
          </cell>
        </row>
        <row r="635">
          <cell r="F635">
            <v>0.877</v>
          </cell>
        </row>
        <row r="636">
          <cell r="F636">
            <v>0.91400000000000003</v>
          </cell>
        </row>
        <row r="637">
          <cell r="F637">
            <v>0.88900000000000001</v>
          </cell>
        </row>
        <row r="638">
          <cell r="F638">
            <v>0.76500000000000001</v>
          </cell>
        </row>
        <row r="639">
          <cell r="F639">
            <v>0.69099999999999995</v>
          </cell>
        </row>
        <row r="640">
          <cell r="F640">
            <v>0.54300000000000004</v>
          </cell>
        </row>
        <row r="641">
          <cell r="F641">
            <v>5.944</v>
          </cell>
        </row>
        <row r="642">
          <cell r="F642">
            <v>5.9809999999999999</v>
          </cell>
        </row>
        <row r="643">
          <cell r="F643">
            <v>5.9630000000000001</v>
          </cell>
        </row>
        <row r="644">
          <cell r="E644">
            <v>-6.429000000000002</v>
          </cell>
          <cell r="F644">
            <v>15.872</v>
          </cell>
        </row>
        <row r="645">
          <cell r="E645">
            <v>-6.1920000000000073</v>
          </cell>
          <cell r="F645">
            <v>15.848000000000001</v>
          </cell>
        </row>
        <row r="646">
          <cell r="E646">
            <v>-6.7259999999999991</v>
          </cell>
          <cell r="F646">
            <v>15.831</v>
          </cell>
        </row>
        <row r="647">
          <cell r="F647">
            <v>0.39500000000000002</v>
          </cell>
        </row>
        <row r="648">
          <cell r="F648">
            <v>0.432</v>
          </cell>
        </row>
        <row r="649">
          <cell r="F649">
            <v>0.45700000000000002</v>
          </cell>
        </row>
        <row r="650">
          <cell r="F650">
            <v>0.48099999999999998</v>
          </cell>
        </row>
        <row r="651">
          <cell r="F651">
            <v>0.48099999999999998</v>
          </cell>
        </row>
        <row r="652">
          <cell r="F652">
            <v>0.53100000000000003</v>
          </cell>
        </row>
        <row r="653">
          <cell r="F653">
            <v>0.48099999999999998</v>
          </cell>
        </row>
        <row r="654">
          <cell r="F654">
            <v>0.432</v>
          </cell>
        </row>
        <row r="655">
          <cell r="F655">
            <v>0.60499999999999998</v>
          </cell>
        </row>
        <row r="656">
          <cell r="F656">
            <v>1.3460000000000001</v>
          </cell>
        </row>
        <row r="657">
          <cell r="F657">
            <v>2.1850000000000001</v>
          </cell>
        </row>
        <row r="658">
          <cell r="F658">
            <v>2.395</v>
          </cell>
        </row>
        <row r="659">
          <cell r="F659">
            <v>2.63</v>
          </cell>
        </row>
        <row r="660">
          <cell r="F660">
            <v>2.5059999999999998</v>
          </cell>
        </row>
        <row r="661">
          <cell r="F661">
            <v>2.7040000000000002</v>
          </cell>
        </row>
        <row r="662">
          <cell r="F662">
            <v>2.79</v>
          </cell>
        </row>
        <row r="663">
          <cell r="F663">
            <v>2.84</v>
          </cell>
        </row>
        <row r="664">
          <cell r="F664">
            <v>2.9260000000000002</v>
          </cell>
        </row>
        <row r="665">
          <cell r="F665">
            <v>2.988</v>
          </cell>
        </row>
        <row r="666">
          <cell r="F666">
            <v>3.0619999999999998</v>
          </cell>
        </row>
        <row r="667">
          <cell r="F667">
            <v>3.2349999999999999</v>
          </cell>
        </row>
        <row r="668">
          <cell r="F668">
            <v>3.21</v>
          </cell>
        </row>
        <row r="669">
          <cell r="F669">
            <v>3.0990000000000002</v>
          </cell>
        </row>
        <row r="670">
          <cell r="F670">
            <v>3.0859999999999999</v>
          </cell>
        </row>
        <row r="671">
          <cell r="F671">
            <v>2.9510000000000001</v>
          </cell>
        </row>
        <row r="672">
          <cell r="F672">
            <v>2.7410000000000001</v>
          </cell>
        </row>
        <row r="673">
          <cell r="F673">
            <v>2.395</v>
          </cell>
        </row>
        <row r="674">
          <cell r="F674">
            <v>1.605</v>
          </cell>
        </row>
        <row r="675">
          <cell r="F675">
            <v>0.88900000000000001</v>
          </cell>
        </row>
        <row r="676">
          <cell r="F676">
            <v>0.29599999999999999</v>
          </cell>
        </row>
        <row r="677">
          <cell r="F677">
            <v>0.65400000000000003</v>
          </cell>
        </row>
        <row r="678">
          <cell r="F678">
            <v>0.55600000000000005</v>
          </cell>
        </row>
        <row r="679">
          <cell r="F679">
            <v>0.65400000000000003</v>
          </cell>
        </row>
        <row r="680">
          <cell r="F680">
            <v>0.67900000000000005</v>
          </cell>
        </row>
        <row r="681">
          <cell r="F681">
            <v>0.66700000000000004</v>
          </cell>
        </row>
        <row r="682">
          <cell r="F682">
            <v>0.72799999999999998</v>
          </cell>
        </row>
        <row r="683">
          <cell r="F683">
            <v>0.71599999999999997</v>
          </cell>
        </row>
        <row r="684">
          <cell r="F684">
            <v>0.84</v>
          </cell>
        </row>
        <row r="685">
          <cell r="F685">
            <v>0.877</v>
          </cell>
        </row>
        <row r="686">
          <cell r="F686">
            <v>0.88900000000000001</v>
          </cell>
        </row>
        <row r="687">
          <cell r="F687">
            <v>1.012</v>
          </cell>
        </row>
        <row r="688">
          <cell r="F688">
            <v>0.97499999999999998</v>
          </cell>
        </row>
        <row r="689">
          <cell r="F689">
            <v>0.91400000000000003</v>
          </cell>
        </row>
        <row r="690">
          <cell r="F690">
            <v>0.96299999999999997</v>
          </cell>
        </row>
        <row r="691">
          <cell r="F691">
            <v>0.88900000000000001</v>
          </cell>
        </row>
        <row r="692">
          <cell r="F692">
            <v>0.85199999999999998</v>
          </cell>
        </row>
        <row r="693">
          <cell r="F693">
            <v>0.84</v>
          </cell>
        </row>
        <row r="694">
          <cell r="F694">
            <v>0.84</v>
          </cell>
        </row>
        <row r="695">
          <cell r="F695">
            <v>0.77800000000000002</v>
          </cell>
        </row>
        <row r="696">
          <cell r="F696">
            <v>0.79</v>
          </cell>
        </row>
        <row r="697">
          <cell r="F697">
            <v>0.69099999999999995</v>
          </cell>
        </row>
        <row r="698">
          <cell r="F698">
            <v>0.309</v>
          </cell>
        </row>
        <row r="699">
          <cell r="F699">
            <v>5.2</v>
          </cell>
        </row>
        <row r="700">
          <cell r="F700">
            <v>5.2</v>
          </cell>
        </row>
        <row r="701">
          <cell r="F701">
            <v>5.2370000000000001</v>
          </cell>
        </row>
        <row r="702">
          <cell r="E702">
            <v>-10.798</v>
          </cell>
          <cell r="F702">
            <v>14.557</v>
          </cell>
        </row>
        <row r="703">
          <cell r="E703">
            <v>-11.194999999999993</v>
          </cell>
          <cell r="F703">
            <v>14.535</v>
          </cell>
        </row>
        <row r="704">
          <cell r="E704">
            <v>-11.13900000000001</v>
          </cell>
          <cell r="F704">
            <v>14.52</v>
          </cell>
        </row>
        <row r="705">
          <cell r="E705">
            <v>-10.798000000000002</v>
          </cell>
          <cell r="F705">
            <v>14.593999999999999</v>
          </cell>
        </row>
        <row r="706">
          <cell r="E706">
            <v>-10.744</v>
          </cell>
          <cell r="F706">
            <v>14.666</v>
          </cell>
        </row>
        <row r="707">
          <cell r="E707">
            <v>-11.13900000000001</v>
          </cell>
          <cell r="F707">
            <v>14.55</v>
          </cell>
        </row>
        <row r="708">
          <cell r="F708">
            <v>0.26300000000000001</v>
          </cell>
        </row>
        <row r="709">
          <cell r="F709">
            <v>0.36799999999999999</v>
          </cell>
        </row>
        <row r="710">
          <cell r="F710">
            <v>0.35</v>
          </cell>
        </row>
        <row r="711">
          <cell r="F711">
            <v>0.33300000000000002</v>
          </cell>
        </row>
        <row r="712">
          <cell r="F712">
            <v>0.315</v>
          </cell>
        </row>
        <row r="713">
          <cell r="F713">
            <v>0.35</v>
          </cell>
        </row>
        <row r="714">
          <cell r="F714">
            <v>0.33300000000000002</v>
          </cell>
        </row>
        <row r="715">
          <cell r="F715">
            <v>0.40300000000000002</v>
          </cell>
        </row>
        <row r="716">
          <cell r="F716">
            <v>0.56000000000000005</v>
          </cell>
        </row>
        <row r="717">
          <cell r="F717">
            <v>0.52500000000000002</v>
          </cell>
        </row>
        <row r="718">
          <cell r="F718">
            <v>1.2430000000000001</v>
          </cell>
        </row>
        <row r="719">
          <cell r="F719">
            <v>1.978</v>
          </cell>
        </row>
        <row r="720">
          <cell r="F720">
            <v>2.101</v>
          </cell>
        </row>
        <row r="721">
          <cell r="F721">
            <v>2.1880000000000002</v>
          </cell>
        </row>
        <row r="722">
          <cell r="F722">
            <v>2.258</v>
          </cell>
        </row>
        <row r="723">
          <cell r="F723">
            <v>2.3460000000000001</v>
          </cell>
        </row>
        <row r="724">
          <cell r="F724">
            <v>2.4510000000000001</v>
          </cell>
        </row>
        <row r="725">
          <cell r="F725">
            <v>2.5390000000000001</v>
          </cell>
        </row>
        <row r="726">
          <cell r="F726">
            <v>2.5910000000000002</v>
          </cell>
        </row>
        <row r="727">
          <cell r="F727">
            <v>2.6440000000000001</v>
          </cell>
        </row>
        <row r="728">
          <cell r="F728">
            <v>2.714</v>
          </cell>
        </row>
        <row r="729">
          <cell r="F729">
            <v>2.714</v>
          </cell>
        </row>
        <row r="730">
          <cell r="F730">
            <v>2.661</v>
          </cell>
        </row>
        <row r="731">
          <cell r="F731">
            <v>2.6440000000000001</v>
          </cell>
        </row>
        <row r="732">
          <cell r="F732">
            <v>2.504</v>
          </cell>
        </row>
        <row r="733">
          <cell r="F733">
            <v>2.3279999999999998</v>
          </cell>
        </row>
        <row r="734">
          <cell r="F734">
            <v>1.716</v>
          </cell>
        </row>
        <row r="735">
          <cell r="F735">
            <v>0.89300000000000002</v>
          </cell>
        </row>
        <row r="736">
          <cell r="F736">
            <v>0.29599999999999999</v>
          </cell>
        </row>
        <row r="737">
          <cell r="F737">
            <v>0.64800000000000002</v>
          </cell>
        </row>
        <row r="738">
          <cell r="F738">
            <v>1.0149999999999999</v>
          </cell>
        </row>
        <row r="739">
          <cell r="F739">
            <v>0.998</v>
          </cell>
        </row>
        <row r="740">
          <cell r="F740">
            <v>0.92800000000000005</v>
          </cell>
        </row>
        <row r="741">
          <cell r="F741">
            <v>0.92800000000000005</v>
          </cell>
        </row>
        <row r="742">
          <cell r="F742">
            <v>0.94499999999999995</v>
          </cell>
        </row>
        <row r="743">
          <cell r="F743">
            <v>0.875</v>
          </cell>
        </row>
        <row r="744">
          <cell r="F744">
            <v>0.89300000000000002</v>
          </cell>
        </row>
        <row r="745">
          <cell r="F745">
            <v>0.94499999999999995</v>
          </cell>
        </row>
        <row r="746">
          <cell r="F746">
            <v>0.98</v>
          </cell>
        </row>
        <row r="747">
          <cell r="F747">
            <v>0.94499999999999995</v>
          </cell>
        </row>
        <row r="748">
          <cell r="F748">
            <v>0.98</v>
          </cell>
        </row>
        <row r="749">
          <cell r="F749">
            <v>0.94499999999999995</v>
          </cell>
        </row>
        <row r="750">
          <cell r="F750">
            <v>0.89300000000000002</v>
          </cell>
        </row>
        <row r="751">
          <cell r="F751">
            <v>0.92800000000000005</v>
          </cell>
        </row>
        <row r="752">
          <cell r="F752">
            <v>0.98</v>
          </cell>
        </row>
        <row r="753">
          <cell r="F753">
            <v>0.89300000000000002</v>
          </cell>
        </row>
        <row r="754">
          <cell r="F754">
            <v>0.82299999999999995</v>
          </cell>
        </row>
        <row r="755">
          <cell r="F755">
            <v>0.61299999999999999</v>
          </cell>
        </row>
        <row r="756">
          <cell r="F756">
            <v>5.532</v>
          </cell>
        </row>
        <row r="757">
          <cell r="F757">
            <v>5.34</v>
          </cell>
        </row>
        <row r="758">
          <cell r="F758">
            <v>5.4260000000000002</v>
          </cell>
        </row>
        <row r="759">
          <cell r="E759">
            <v>-19.891999999999999</v>
          </cell>
          <cell r="F759">
            <v>13.757</v>
          </cell>
        </row>
        <row r="760">
          <cell r="E760">
            <v>-19.558</v>
          </cell>
          <cell r="F760">
            <v>13.715</v>
          </cell>
        </row>
        <row r="761">
          <cell r="E761">
            <v>-20.135999999999996</v>
          </cell>
          <cell r="F761">
            <v>13.637</v>
          </cell>
        </row>
        <row r="762">
          <cell r="F762">
            <v>0.34799999999999998</v>
          </cell>
        </row>
        <row r="763">
          <cell r="F763">
            <v>0.41799999999999998</v>
          </cell>
        </row>
        <row r="764">
          <cell r="F764">
            <v>0.376</v>
          </cell>
        </row>
        <row r="765">
          <cell r="F765">
            <v>0.36899999999999999</v>
          </cell>
        </row>
        <row r="766">
          <cell r="F766">
            <v>0.31900000000000001</v>
          </cell>
        </row>
        <row r="767">
          <cell r="F767">
            <v>0.312</v>
          </cell>
        </row>
        <row r="768">
          <cell r="F768">
            <v>0.34</v>
          </cell>
        </row>
        <row r="769">
          <cell r="F769">
            <v>0.35499999999999998</v>
          </cell>
        </row>
        <row r="770">
          <cell r="F770">
            <v>1.149</v>
          </cell>
        </row>
        <row r="771">
          <cell r="F771">
            <v>0.96499999999999997</v>
          </cell>
        </row>
        <row r="772">
          <cell r="F772">
            <v>1.56</v>
          </cell>
        </row>
        <row r="773">
          <cell r="F773">
            <v>2.113</v>
          </cell>
        </row>
        <row r="774">
          <cell r="F774">
            <v>2.0710000000000002</v>
          </cell>
        </row>
        <row r="775">
          <cell r="F775">
            <v>2.27</v>
          </cell>
        </row>
        <row r="776">
          <cell r="F776">
            <v>2.4260000000000002</v>
          </cell>
        </row>
        <row r="777">
          <cell r="F777">
            <v>2.496</v>
          </cell>
        </row>
        <row r="778">
          <cell r="F778">
            <v>2.4260000000000002</v>
          </cell>
        </row>
        <row r="779">
          <cell r="F779">
            <v>2.5249999999999999</v>
          </cell>
        </row>
        <row r="780">
          <cell r="F780">
            <v>2.5529999999999999</v>
          </cell>
        </row>
        <row r="781">
          <cell r="F781">
            <v>2.4820000000000002</v>
          </cell>
        </row>
        <row r="782">
          <cell r="F782">
            <v>2.5529999999999999</v>
          </cell>
        </row>
        <row r="783">
          <cell r="F783">
            <v>2.5819999999999999</v>
          </cell>
        </row>
        <row r="784">
          <cell r="F784">
            <v>2.5819999999999999</v>
          </cell>
        </row>
        <row r="785">
          <cell r="F785">
            <v>2.383</v>
          </cell>
        </row>
        <row r="786">
          <cell r="F786">
            <v>2.113</v>
          </cell>
        </row>
        <row r="787">
          <cell r="F787">
            <v>1.177</v>
          </cell>
        </row>
        <row r="788">
          <cell r="F788">
            <v>0.68100000000000005</v>
          </cell>
        </row>
        <row r="789">
          <cell r="F789">
            <v>0.95</v>
          </cell>
        </row>
        <row r="790">
          <cell r="F790">
            <v>0.78</v>
          </cell>
        </row>
        <row r="791">
          <cell r="F791">
            <v>0.82299999999999995</v>
          </cell>
        </row>
        <row r="792">
          <cell r="F792">
            <v>0.79400000000000004</v>
          </cell>
        </row>
        <row r="793">
          <cell r="F793">
            <v>0.90800000000000003</v>
          </cell>
        </row>
        <row r="794">
          <cell r="F794">
            <v>0.879</v>
          </cell>
        </row>
        <row r="795">
          <cell r="F795">
            <v>0.95</v>
          </cell>
        </row>
        <row r="796">
          <cell r="F796">
            <v>0.89400000000000002</v>
          </cell>
        </row>
        <row r="797">
          <cell r="F797">
            <v>0.86499999999999999</v>
          </cell>
        </row>
        <row r="798">
          <cell r="F798">
            <v>0.85099999999999998</v>
          </cell>
        </row>
        <row r="799">
          <cell r="F799">
            <v>0.92200000000000004</v>
          </cell>
        </row>
        <row r="800">
          <cell r="F800">
            <v>0.97899999999999998</v>
          </cell>
        </row>
        <row r="801">
          <cell r="F801">
            <v>0.97899999999999998</v>
          </cell>
        </row>
        <row r="802">
          <cell r="F802">
            <v>1.1060000000000001</v>
          </cell>
        </row>
        <row r="803">
          <cell r="F803">
            <v>1.149</v>
          </cell>
        </row>
        <row r="804">
          <cell r="F804">
            <v>0.95</v>
          </cell>
        </row>
        <row r="805">
          <cell r="F805">
            <v>4.6449999999999996</v>
          </cell>
        </row>
        <row r="806">
          <cell r="F806">
            <v>4.6740000000000004</v>
          </cell>
        </row>
        <row r="807">
          <cell r="F807">
            <v>4.7380000000000004</v>
          </cell>
        </row>
        <row r="808">
          <cell r="E808">
            <v>-23.824000000000002</v>
          </cell>
          <cell r="F808">
            <v>14.343999999999999</v>
          </cell>
        </row>
        <row r="809">
          <cell r="E809">
            <v>-24.274000000000001</v>
          </cell>
          <cell r="F809">
            <v>14.221</v>
          </cell>
        </row>
        <row r="810">
          <cell r="E810">
            <v>-24.727</v>
          </cell>
          <cell r="F810">
            <v>14.282</v>
          </cell>
        </row>
        <row r="811">
          <cell r="F811">
            <v>0.41499999999999998</v>
          </cell>
        </row>
        <row r="812">
          <cell r="F812">
            <v>0.40400000000000003</v>
          </cell>
        </row>
        <row r="813">
          <cell r="F813">
            <v>0.41</v>
          </cell>
        </row>
        <row r="814">
          <cell r="F814">
            <v>0.42</v>
          </cell>
        </row>
        <row r="815">
          <cell r="F815">
            <v>0.436</v>
          </cell>
        </row>
        <row r="816">
          <cell r="F816">
            <v>0.43099999999999999</v>
          </cell>
        </row>
        <row r="817">
          <cell r="F817">
            <v>0.83699999999999997</v>
          </cell>
        </row>
        <row r="818">
          <cell r="F818">
            <v>1.177</v>
          </cell>
        </row>
        <row r="819">
          <cell r="F819">
            <v>1.504</v>
          </cell>
        </row>
        <row r="820">
          <cell r="F820">
            <v>1.915</v>
          </cell>
        </row>
        <row r="821">
          <cell r="F821">
            <v>2.1560000000000001</v>
          </cell>
        </row>
        <row r="822">
          <cell r="F822">
            <v>2.2839999999999998</v>
          </cell>
        </row>
        <row r="823">
          <cell r="F823">
            <v>2.44</v>
          </cell>
        </row>
        <row r="824">
          <cell r="F824">
            <v>2.4260000000000002</v>
          </cell>
        </row>
        <row r="825">
          <cell r="F825">
            <v>2.468</v>
          </cell>
        </row>
        <row r="826">
          <cell r="F826">
            <v>2.5819999999999999</v>
          </cell>
        </row>
        <row r="827">
          <cell r="F827">
            <v>2.496</v>
          </cell>
        </row>
        <row r="828">
          <cell r="F828">
            <v>2.5110000000000001</v>
          </cell>
        </row>
        <row r="829">
          <cell r="F829">
            <v>2.5670000000000002</v>
          </cell>
        </row>
        <row r="830">
          <cell r="F830">
            <v>2.5670000000000002</v>
          </cell>
        </row>
        <row r="831">
          <cell r="F831">
            <v>2.61</v>
          </cell>
        </row>
        <row r="832">
          <cell r="F832">
            <v>2.4260000000000002</v>
          </cell>
        </row>
        <row r="833">
          <cell r="F833">
            <v>2.44</v>
          </cell>
        </row>
        <row r="834">
          <cell r="F834">
            <v>2.028</v>
          </cell>
        </row>
        <row r="835">
          <cell r="F835">
            <v>1.7589999999999999</v>
          </cell>
        </row>
        <row r="836">
          <cell r="F836">
            <v>0.55300000000000005</v>
          </cell>
        </row>
        <row r="837">
          <cell r="F837">
            <v>0.93600000000000005</v>
          </cell>
        </row>
        <row r="838">
          <cell r="F838">
            <v>0.93600000000000005</v>
          </cell>
        </row>
        <row r="839">
          <cell r="F839">
            <v>0.93600000000000005</v>
          </cell>
        </row>
        <row r="840">
          <cell r="F840">
            <v>1.177</v>
          </cell>
        </row>
        <row r="841">
          <cell r="F841">
            <v>1.0920000000000001</v>
          </cell>
        </row>
        <row r="842">
          <cell r="F842">
            <v>0.752</v>
          </cell>
        </row>
        <row r="843">
          <cell r="F843">
            <v>0.68100000000000005</v>
          </cell>
        </row>
        <row r="844">
          <cell r="F844">
            <v>0.65200000000000002</v>
          </cell>
        </row>
        <row r="845">
          <cell r="F845">
            <v>0.752</v>
          </cell>
        </row>
        <row r="846">
          <cell r="F846">
            <v>0.86499999999999999</v>
          </cell>
        </row>
        <row r="847">
          <cell r="F847">
            <v>0.76600000000000001</v>
          </cell>
        </row>
        <row r="848">
          <cell r="F848">
            <v>0.92200000000000004</v>
          </cell>
        </row>
        <row r="849">
          <cell r="F849">
            <v>0.99299999999999999</v>
          </cell>
        </row>
        <row r="850">
          <cell r="F850">
            <v>0.96499999999999997</v>
          </cell>
        </row>
        <row r="851">
          <cell r="F851">
            <v>1.05</v>
          </cell>
        </row>
        <row r="852">
          <cell r="F852">
            <v>0.96499999999999997</v>
          </cell>
        </row>
        <row r="853">
          <cell r="F853">
            <v>1.0349999999999999</v>
          </cell>
        </row>
        <row r="854">
          <cell r="F854">
            <v>1.0920000000000001</v>
          </cell>
        </row>
        <row r="855">
          <cell r="F855">
            <v>1.2769999999999999</v>
          </cell>
        </row>
        <row r="856">
          <cell r="F856">
            <v>1.135</v>
          </cell>
        </row>
        <row r="857">
          <cell r="F857">
            <v>5.319</v>
          </cell>
        </row>
        <row r="858">
          <cell r="F858">
            <v>5.4329999999999998</v>
          </cell>
        </row>
        <row r="859">
          <cell r="F859">
            <v>5.4610000000000003</v>
          </cell>
        </row>
        <row r="860">
          <cell r="E860">
            <v>-24.443999999999999</v>
          </cell>
          <cell r="F860">
            <v>13.385999999999999</v>
          </cell>
        </row>
        <row r="861">
          <cell r="E861">
            <v>-24.774999999999999</v>
          </cell>
          <cell r="F861">
            <v>13.43</v>
          </cell>
        </row>
        <row r="862">
          <cell r="E862">
            <v>-24.927999999999997</v>
          </cell>
          <cell r="F862">
            <v>13.326000000000001</v>
          </cell>
        </row>
        <row r="863">
          <cell r="F863">
            <v>0.39</v>
          </cell>
        </row>
        <row r="864">
          <cell r="F864">
            <v>0.44700000000000001</v>
          </cell>
        </row>
        <row r="865">
          <cell r="F865">
            <v>0.41799999999999998</v>
          </cell>
        </row>
        <row r="866">
          <cell r="F866">
            <v>0.45400000000000001</v>
          </cell>
        </row>
        <row r="867">
          <cell r="F867">
            <v>0.44</v>
          </cell>
        </row>
        <row r="868">
          <cell r="F868">
            <v>0.42599999999999999</v>
          </cell>
        </row>
        <row r="869">
          <cell r="F869">
            <v>0.45400000000000001</v>
          </cell>
        </row>
        <row r="870">
          <cell r="F870">
            <v>0.41799999999999998</v>
          </cell>
        </row>
        <row r="871">
          <cell r="F871">
            <v>1.7230000000000001</v>
          </cell>
        </row>
        <row r="872">
          <cell r="F872">
            <v>1.67</v>
          </cell>
        </row>
        <row r="873">
          <cell r="F873">
            <v>1.7769999999999999</v>
          </cell>
        </row>
        <row r="874">
          <cell r="F874">
            <v>1.9470000000000001</v>
          </cell>
        </row>
        <row r="875">
          <cell r="F875">
            <v>2.4569999999999999</v>
          </cell>
        </row>
        <row r="876">
          <cell r="F876">
            <v>2.4470000000000001</v>
          </cell>
        </row>
        <row r="877">
          <cell r="F877">
            <v>2.6059999999999999</v>
          </cell>
        </row>
        <row r="878">
          <cell r="F878">
            <v>2.3940000000000001</v>
          </cell>
        </row>
        <row r="879">
          <cell r="F879">
            <v>2.649</v>
          </cell>
        </row>
        <row r="880">
          <cell r="F880">
            <v>2.5529999999999999</v>
          </cell>
        </row>
        <row r="881">
          <cell r="F881">
            <v>2.617</v>
          </cell>
        </row>
        <row r="882">
          <cell r="F882">
            <v>2.6280000000000001</v>
          </cell>
        </row>
        <row r="883">
          <cell r="F883">
            <v>2.7229999999999999</v>
          </cell>
        </row>
        <row r="884">
          <cell r="F884">
            <v>2.5110000000000001</v>
          </cell>
        </row>
        <row r="885">
          <cell r="F885">
            <v>2.4260000000000002</v>
          </cell>
        </row>
        <row r="886">
          <cell r="F886">
            <v>2.117</v>
          </cell>
        </row>
        <row r="887">
          <cell r="F887">
            <v>1.883</v>
          </cell>
        </row>
        <row r="888">
          <cell r="F888">
            <v>0.92600000000000005</v>
          </cell>
        </row>
        <row r="889">
          <cell r="F889">
            <v>0.93600000000000005</v>
          </cell>
        </row>
        <row r="890">
          <cell r="F890">
            <v>1.085</v>
          </cell>
        </row>
        <row r="891">
          <cell r="F891">
            <v>1.67</v>
          </cell>
        </row>
        <row r="892">
          <cell r="F892">
            <v>1.468</v>
          </cell>
        </row>
        <row r="893">
          <cell r="F893">
            <v>0.69099999999999995</v>
          </cell>
        </row>
        <row r="894">
          <cell r="F894">
            <v>0.85099999999999998</v>
          </cell>
        </row>
        <row r="895">
          <cell r="F895">
            <v>0.78700000000000003</v>
          </cell>
        </row>
        <row r="896">
          <cell r="F896">
            <v>0.71299999999999997</v>
          </cell>
        </row>
        <row r="897">
          <cell r="F897">
            <v>0.83</v>
          </cell>
        </row>
        <row r="898">
          <cell r="F898">
            <v>0.80900000000000005</v>
          </cell>
        </row>
        <row r="899">
          <cell r="F899">
            <v>0.80900000000000005</v>
          </cell>
        </row>
        <row r="900">
          <cell r="F900">
            <v>0.85099999999999998</v>
          </cell>
        </row>
        <row r="901">
          <cell r="F901">
            <v>0.90400000000000003</v>
          </cell>
        </row>
        <row r="902">
          <cell r="F902">
            <v>1</v>
          </cell>
        </row>
        <row r="903">
          <cell r="F903">
            <v>1.0640000000000001</v>
          </cell>
        </row>
        <row r="904">
          <cell r="F904">
            <v>1.032</v>
          </cell>
        </row>
        <row r="905">
          <cell r="F905">
            <v>1.234</v>
          </cell>
        </row>
        <row r="906">
          <cell r="F906">
            <v>1.319</v>
          </cell>
        </row>
        <row r="907">
          <cell r="F907">
            <v>1.202</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Final"/>
    </sheetNames>
    <sheetDataSet>
      <sheetData sheetId="0"/>
      <sheetData sheetId="1">
        <row r="908">
          <cell r="F908">
            <v>5.266</v>
          </cell>
        </row>
        <row r="909">
          <cell r="F909">
            <v>5.266</v>
          </cell>
        </row>
        <row r="910">
          <cell r="F910">
            <v>5.298</v>
          </cell>
        </row>
        <row r="911">
          <cell r="E911">
            <v>-25.87700000000001</v>
          </cell>
          <cell r="F911">
            <v>12.737</v>
          </cell>
        </row>
        <row r="912">
          <cell r="E912">
            <v>-25.545000000000002</v>
          </cell>
          <cell r="F912">
            <v>12.786</v>
          </cell>
        </row>
        <row r="913">
          <cell r="E913">
            <v>-26.391999999999996</v>
          </cell>
          <cell r="F913">
            <v>12.664999999999999</v>
          </cell>
        </row>
        <row r="914">
          <cell r="F914">
            <v>0.39</v>
          </cell>
        </row>
        <row r="915">
          <cell r="F915">
            <v>0.44700000000000001</v>
          </cell>
        </row>
        <row r="916">
          <cell r="F916">
            <v>0.46800000000000003</v>
          </cell>
        </row>
        <row r="917">
          <cell r="F917">
            <v>0.433</v>
          </cell>
        </row>
        <row r="918">
          <cell r="F918">
            <v>0.41799999999999998</v>
          </cell>
        </row>
        <row r="919">
          <cell r="F919">
            <v>0.40400000000000003</v>
          </cell>
        </row>
        <row r="920">
          <cell r="F920">
            <v>0.376</v>
          </cell>
        </row>
        <row r="921">
          <cell r="F921">
            <v>0.32600000000000001</v>
          </cell>
        </row>
        <row r="922">
          <cell r="F922">
            <v>0.68100000000000005</v>
          </cell>
        </row>
        <row r="923">
          <cell r="F923">
            <v>2.113</v>
          </cell>
        </row>
        <row r="924">
          <cell r="F924">
            <v>1.5529999999999999</v>
          </cell>
        </row>
        <row r="925">
          <cell r="F925">
            <v>1.879</v>
          </cell>
        </row>
        <row r="926">
          <cell r="F926">
            <v>1.929</v>
          </cell>
        </row>
        <row r="927">
          <cell r="F927">
            <v>2.298</v>
          </cell>
        </row>
        <row r="928">
          <cell r="F928">
            <v>2.5179999999999998</v>
          </cell>
        </row>
        <row r="929">
          <cell r="F929">
            <v>2.56</v>
          </cell>
        </row>
        <row r="930">
          <cell r="F930">
            <v>2.4889999999999999</v>
          </cell>
        </row>
        <row r="931">
          <cell r="F931">
            <v>2.56</v>
          </cell>
        </row>
        <row r="932">
          <cell r="F932">
            <v>2.5670000000000002</v>
          </cell>
        </row>
        <row r="933">
          <cell r="F933">
            <v>2.5529999999999999</v>
          </cell>
        </row>
        <row r="934">
          <cell r="F934">
            <v>2.4329999999999998</v>
          </cell>
        </row>
        <row r="935">
          <cell r="F935">
            <v>2.355</v>
          </cell>
        </row>
        <row r="936">
          <cell r="F936">
            <v>2.206</v>
          </cell>
        </row>
        <row r="937">
          <cell r="F937">
            <v>2.0070000000000001</v>
          </cell>
        </row>
        <row r="938">
          <cell r="F938">
            <v>1.6879999999999999</v>
          </cell>
        </row>
        <row r="939">
          <cell r="F939">
            <v>0.61</v>
          </cell>
        </row>
        <row r="940">
          <cell r="F940">
            <v>1.3620000000000001</v>
          </cell>
        </row>
        <row r="941">
          <cell r="F941">
            <v>0.72299999999999998</v>
          </cell>
        </row>
        <row r="942">
          <cell r="F942">
            <v>1.05</v>
          </cell>
        </row>
        <row r="943">
          <cell r="F943">
            <v>0.71599999999999997</v>
          </cell>
        </row>
        <row r="944">
          <cell r="F944">
            <v>0.67400000000000004</v>
          </cell>
        </row>
        <row r="945">
          <cell r="F945">
            <v>0.68100000000000005</v>
          </cell>
        </row>
        <row r="946">
          <cell r="F946">
            <v>0.58199999999999996</v>
          </cell>
        </row>
        <row r="947">
          <cell r="F947">
            <v>0.60299999999999998</v>
          </cell>
        </row>
        <row r="948">
          <cell r="F948">
            <v>0.745</v>
          </cell>
        </row>
        <row r="949">
          <cell r="F949">
            <v>0.80100000000000005</v>
          </cell>
        </row>
        <row r="950">
          <cell r="F950">
            <v>0.872</v>
          </cell>
        </row>
        <row r="951">
          <cell r="F951">
            <v>0.93600000000000005</v>
          </cell>
        </row>
        <row r="952">
          <cell r="F952">
            <v>0.92900000000000005</v>
          </cell>
        </row>
        <row r="953">
          <cell r="F953">
            <v>0.96499999999999997</v>
          </cell>
        </row>
        <row r="954">
          <cell r="F954">
            <v>0.97199999999999998</v>
          </cell>
        </row>
        <row r="955">
          <cell r="F955">
            <v>1.3620000000000001</v>
          </cell>
        </row>
        <row r="956">
          <cell r="F956">
            <v>1.2909999999999999</v>
          </cell>
        </row>
        <row r="957">
          <cell r="F957">
            <v>1.071</v>
          </cell>
        </row>
        <row r="958">
          <cell r="F958">
            <v>5.0709999999999997</v>
          </cell>
        </row>
        <row r="959">
          <cell r="F959">
            <v>5.0709999999999997</v>
          </cell>
        </row>
        <row r="960">
          <cell r="F960">
            <v>5.1210000000000004</v>
          </cell>
        </row>
        <row r="961">
          <cell r="E961">
            <v>-28.61</v>
          </cell>
          <cell r="F961">
            <v>12.827</v>
          </cell>
        </row>
        <row r="962">
          <cell r="E962">
            <v>-28.943999999999999</v>
          </cell>
          <cell r="F962">
            <v>12.792999999999999</v>
          </cell>
        </row>
        <row r="963">
          <cell r="E963">
            <v>-29.129000000000001</v>
          </cell>
          <cell r="F963">
            <v>12.769</v>
          </cell>
        </row>
        <row r="964">
          <cell r="F964">
            <v>0.42599999999999999</v>
          </cell>
        </row>
        <row r="965">
          <cell r="F965">
            <v>0.41099999999999998</v>
          </cell>
        </row>
        <row r="966">
          <cell r="F966">
            <v>0.41799999999999998</v>
          </cell>
        </row>
        <row r="967">
          <cell r="F967">
            <v>0.45400000000000001</v>
          </cell>
        </row>
        <row r="968">
          <cell r="F968">
            <v>0.41099999999999998</v>
          </cell>
        </row>
        <row r="969">
          <cell r="F969">
            <v>0.433</v>
          </cell>
        </row>
        <row r="970">
          <cell r="F970">
            <v>0.42599999999999999</v>
          </cell>
        </row>
        <row r="971">
          <cell r="F971">
            <v>0.35499999999999998</v>
          </cell>
        </row>
        <row r="972">
          <cell r="F972">
            <v>0.96499999999999997</v>
          </cell>
        </row>
        <row r="973">
          <cell r="F973">
            <v>1.496</v>
          </cell>
        </row>
        <row r="974">
          <cell r="F974">
            <v>2.0430000000000001</v>
          </cell>
        </row>
        <row r="975">
          <cell r="F975">
            <v>2.61</v>
          </cell>
        </row>
        <row r="976">
          <cell r="F976">
            <v>2.298</v>
          </cell>
        </row>
        <row r="977">
          <cell r="F977">
            <v>2.4329999999999998</v>
          </cell>
        </row>
        <row r="978">
          <cell r="F978">
            <v>2.4609999999999999</v>
          </cell>
        </row>
        <row r="979">
          <cell r="F979">
            <v>2.4260000000000002</v>
          </cell>
        </row>
        <row r="980">
          <cell r="F980">
            <v>2.496</v>
          </cell>
        </row>
        <row r="981">
          <cell r="F981">
            <v>2.5390000000000001</v>
          </cell>
        </row>
        <row r="982">
          <cell r="F982">
            <v>2.504</v>
          </cell>
        </row>
        <row r="983">
          <cell r="F983">
            <v>2.4609999999999999</v>
          </cell>
        </row>
        <row r="984">
          <cell r="F984">
            <v>2.4540000000000002</v>
          </cell>
        </row>
        <row r="985">
          <cell r="F985">
            <v>2.1280000000000001</v>
          </cell>
        </row>
        <row r="986">
          <cell r="F986">
            <v>1.9430000000000001</v>
          </cell>
        </row>
        <row r="987">
          <cell r="F987">
            <v>1.4890000000000001</v>
          </cell>
        </row>
        <row r="988">
          <cell r="F988">
            <v>0.81599999999999995</v>
          </cell>
        </row>
        <row r="989">
          <cell r="F989">
            <v>0.76600000000000001</v>
          </cell>
        </row>
        <row r="990">
          <cell r="F990">
            <v>1.0069999999999999</v>
          </cell>
        </row>
        <row r="991">
          <cell r="F991">
            <v>0.63800000000000001</v>
          </cell>
        </row>
        <row r="992">
          <cell r="F992">
            <v>0.88700000000000001</v>
          </cell>
        </row>
        <row r="993">
          <cell r="F993">
            <v>0.78700000000000003</v>
          </cell>
        </row>
        <row r="994">
          <cell r="F994">
            <v>0.63100000000000001</v>
          </cell>
        </row>
        <row r="995">
          <cell r="F995">
            <v>0.72299999999999998</v>
          </cell>
        </row>
        <row r="996">
          <cell r="F996">
            <v>0.66</v>
          </cell>
        </row>
        <row r="997">
          <cell r="F997">
            <v>0.745</v>
          </cell>
        </row>
        <row r="998">
          <cell r="F998">
            <v>0.71599999999999997</v>
          </cell>
        </row>
        <row r="999">
          <cell r="F999">
            <v>0.73799999999999999</v>
          </cell>
        </row>
        <row r="1000">
          <cell r="F1000">
            <v>0.83699999999999997</v>
          </cell>
        </row>
        <row r="1001">
          <cell r="F1001">
            <v>0.85799999999999998</v>
          </cell>
        </row>
        <row r="1002">
          <cell r="F1002">
            <v>0.85799999999999998</v>
          </cell>
        </row>
        <row r="1003">
          <cell r="F1003">
            <v>0.872</v>
          </cell>
        </row>
        <row r="1004">
          <cell r="F1004">
            <v>1.0640000000000001</v>
          </cell>
        </row>
        <row r="1005">
          <cell r="F1005">
            <v>1.1419999999999999</v>
          </cell>
        </row>
        <row r="1006">
          <cell r="F1006">
            <v>1.0209999999999999</v>
          </cell>
        </row>
        <row r="1007">
          <cell r="F1007">
            <v>4.8650000000000002</v>
          </cell>
        </row>
        <row r="1008">
          <cell r="F1008">
            <v>5.0209999999999999</v>
          </cell>
        </row>
        <row r="1009">
          <cell r="F1009">
            <v>5.0709999999999997</v>
          </cell>
        </row>
        <row r="1010">
          <cell r="E1010">
            <v>-27.581999999999994</v>
          </cell>
          <cell r="F1010">
            <v>12.91</v>
          </cell>
        </row>
        <row r="1011">
          <cell r="E1011">
            <v>-27.917000000000002</v>
          </cell>
          <cell r="F1011">
            <v>12.954000000000001</v>
          </cell>
        </row>
        <row r="1012">
          <cell r="E1012">
            <v>-27.917000000000002</v>
          </cell>
          <cell r="F1012">
            <v>12.891999999999999</v>
          </cell>
        </row>
        <row r="1013">
          <cell r="F1013">
            <v>0.41499999999999998</v>
          </cell>
        </row>
        <row r="1014">
          <cell r="F1014">
            <v>0.5</v>
          </cell>
        </row>
        <row r="1015">
          <cell r="F1015">
            <v>0.47899999999999998</v>
          </cell>
        </row>
        <row r="1016">
          <cell r="F1016">
            <v>0.51600000000000001</v>
          </cell>
        </row>
        <row r="1017">
          <cell r="F1017">
            <v>0.505</v>
          </cell>
        </row>
        <row r="1018">
          <cell r="F1018">
            <v>0.505</v>
          </cell>
        </row>
        <row r="1019">
          <cell r="F1019">
            <v>0.5</v>
          </cell>
        </row>
        <row r="1020">
          <cell r="F1020">
            <v>0.29099999999999998</v>
          </cell>
        </row>
        <row r="1021">
          <cell r="F1021">
            <v>1.22</v>
          </cell>
        </row>
        <row r="1022">
          <cell r="F1022">
            <v>1.0640000000000001</v>
          </cell>
        </row>
        <row r="1023">
          <cell r="F1023">
            <v>1.716</v>
          </cell>
        </row>
        <row r="1024">
          <cell r="F1024">
            <v>2.3620000000000001</v>
          </cell>
        </row>
        <row r="1025">
          <cell r="F1025">
            <v>2.411</v>
          </cell>
        </row>
        <row r="1026">
          <cell r="F1026">
            <v>2.4609999999999999</v>
          </cell>
        </row>
        <row r="1027">
          <cell r="F1027">
            <v>2.3260000000000001</v>
          </cell>
        </row>
        <row r="1028">
          <cell r="F1028">
            <v>2.3050000000000002</v>
          </cell>
        </row>
        <row r="1029">
          <cell r="F1029">
            <v>2.4329999999999998</v>
          </cell>
        </row>
        <row r="1030">
          <cell r="F1030">
            <v>2.4609999999999999</v>
          </cell>
        </row>
        <row r="1031">
          <cell r="F1031">
            <v>2.56</v>
          </cell>
        </row>
        <row r="1032">
          <cell r="F1032">
            <v>2.468</v>
          </cell>
        </row>
        <row r="1033">
          <cell r="F1033">
            <v>2.2909999999999999</v>
          </cell>
        </row>
        <row r="1034">
          <cell r="F1034">
            <v>2.0430000000000001</v>
          </cell>
        </row>
        <row r="1035">
          <cell r="F1035">
            <v>1.837</v>
          </cell>
        </row>
        <row r="1036">
          <cell r="F1036">
            <v>1.2769999999999999</v>
          </cell>
        </row>
        <row r="1037">
          <cell r="F1037">
            <v>0.872</v>
          </cell>
        </row>
        <row r="1038">
          <cell r="F1038">
            <v>1.2270000000000001</v>
          </cell>
        </row>
        <row r="1039">
          <cell r="F1039">
            <v>1.0780000000000001</v>
          </cell>
        </row>
        <row r="1040">
          <cell r="F1040">
            <v>1.411</v>
          </cell>
        </row>
        <row r="1041">
          <cell r="F1041">
            <v>1.3260000000000001</v>
          </cell>
        </row>
        <row r="1042">
          <cell r="F1042">
            <v>0.77300000000000002</v>
          </cell>
        </row>
        <row r="1043">
          <cell r="F1043">
            <v>0.72299999999999998</v>
          </cell>
        </row>
        <row r="1044">
          <cell r="F1044">
            <v>0.84399999999999997</v>
          </cell>
        </row>
        <row r="1045">
          <cell r="F1045">
            <v>0.79400000000000004</v>
          </cell>
        </row>
        <row r="1046">
          <cell r="F1046">
            <v>0.78</v>
          </cell>
        </row>
        <row r="1047">
          <cell r="F1047">
            <v>0.78</v>
          </cell>
        </row>
        <row r="1048">
          <cell r="F1048">
            <v>0.78</v>
          </cell>
        </row>
        <row r="1049">
          <cell r="F1049">
            <v>0.73</v>
          </cell>
        </row>
        <row r="1050">
          <cell r="F1050">
            <v>0.85099999999999998</v>
          </cell>
        </row>
        <row r="1051">
          <cell r="F1051">
            <v>0.82299999999999995</v>
          </cell>
        </row>
        <row r="1052">
          <cell r="F1052">
            <v>0.95</v>
          </cell>
        </row>
        <row r="1053">
          <cell r="F1053">
            <v>1.014</v>
          </cell>
        </row>
        <row r="1054">
          <cell r="F1054">
            <v>0.90800000000000003</v>
          </cell>
        </row>
        <row r="1055">
          <cell r="F1055">
            <v>0.80100000000000005</v>
          </cell>
        </row>
        <row r="1056">
          <cell r="F1056">
            <v>5.0209999999999999</v>
          </cell>
        </row>
        <row r="1057">
          <cell r="F1057">
            <v>5.0570000000000004</v>
          </cell>
        </row>
        <row r="1058">
          <cell r="F1058">
            <v>5.05</v>
          </cell>
        </row>
        <row r="1059">
          <cell r="E1059">
            <v>-25.87700000000001</v>
          </cell>
          <cell r="F1059">
            <v>12.622</v>
          </cell>
        </row>
        <row r="1060">
          <cell r="E1060">
            <v>-26.391999999999996</v>
          </cell>
          <cell r="F1060">
            <v>12.646000000000001</v>
          </cell>
        </row>
        <row r="1061">
          <cell r="E1061">
            <v>-25.016999999999996</v>
          </cell>
          <cell r="F1061">
            <v>12.683999999999999</v>
          </cell>
        </row>
        <row r="1062">
          <cell r="F1062">
            <v>0.48399999999999999</v>
          </cell>
        </row>
        <row r="1063">
          <cell r="F1063">
            <v>0.53200000000000003</v>
          </cell>
        </row>
        <row r="1064">
          <cell r="F1064">
            <v>0.5</v>
          </cell>
        </row>
        <row r="1065">
          <cell r="F1065">
            <v>0.48899999999999999</v>
          </cell>
        </row>
        <row r="1066">
          <cell r="F1066">
            <v>0.48399999999999999</v>
          </cell>
        </row>
        <row r="1067">
          <cell r="F1067">
            <v>0.46800000000000003</v>
          </cell>
        </row>
        <row r="1068">
          <cell r="F1068">
            <v>0.63800000000000001</v>
          </cell>
        </row>
        <row r="1069">
          <cell r="F1069">
            <v>1.7130000000000001</v>
          </cell>
        </row>
        <row r="1070">
          <cell r="F1070">
            <v>1.415</v>
          </cell>
        </row>
        <row r="1071">
          <cell r="F1071">
            <v>2.202</v>
          </cell>
        </row>
        <row r="1072">
          <cell r="F1072">
            <v>2.6909999999999998</v>
          </cell>
        </row>
        <row r="1073">
          <cell r="F1073">
            <v>2.5739999999999998</v>
          </cell>
        </row>
        <row r="1074">
          <cell r="F1074">
            <v>2.351</v>
          </cell>
        </row>
        <row r="1075">
          <cell r="F1075">
            <v>2.4359999999999999</v>
          </cell>
        </row>
        <row r="1076">
          <cell r="F1076">
            <v>2.5110000000000001</v>
          </cell>
        </row>
        <row r="1077">
          <cell r="F1077">
            <v>2.468</v>
          </cell>
        </row>
        <row r="1078">
          <cell r="F1078">
            <v>2.468</v>
          </cell>
        </row>
        <row r="1079">
          <cell r="F1079">
            <v>2.383</v>
          </cell>
        </row>
        <row r="1080">
          <cell r="F1080">
            <v>2.2770000000000001</v>
          </cell>
        </row>
        <row r="1081">
          <cell r="F1081">
            <v>2.117</v>
          </cell>
        </row>
        <row r="1082">
          <cell r="F1082">
            <v>1.9039999999999999</v>
          </cell>
        </row>
        <row r="1083">
          <cell r="F1083">
            <v>1.7549999999999999</v>
          </cell>
        </row>
        <row r="1084">
          <cell r="F1084">
            <v>1.33</v>
          </cell>
        </row>
        <row r="1085">
          <cell r="F1085">
            <v>1.4470000000000001</v>
          </cell>
        </row>
        <row r="1086">
          <cell r="F1086">
            <v>0.54300000000000004</v>
          </cell>
        </row>
        <row r="1087">
          <cell r="F1087">
            <v>0.80900000000000005</v>
          </cell>
        </row>
        <row r="1088">
          <cell r="F1088">
            <v>0.90400000000000003</v>
          </cell>
        </row>
        <row r="1089">
          <cell r="F1089">
            <v>0.97899999999999998</v>
          </cell>
        </row>
        <row r="1090">
          <cell r="F1090">
            <v>0.89400000000000002</v>
          </cell>
        </row>
        <row r="1091">
          <cell r="F1091">
            <v>0.872</v>
          </cell>
        </row>
        <row r="1092">
          <cell r="F1092">
            <v>0.96799999999999997</v>
          </cell>
        </row>
        <row r="1093">
          <cell r="F1093">
            <v>0.92600000000000005</v>
          </cell>
        </row>
        <row r="1094">
          <cell r="F1094">
            <v>0.89400000000000002</v>
          </cell>
        </row>
        <row r="1095">
          <cell r="F1095">
            <v>0.78700000000000003</v>
          </cell>
        </row>
        <row r="1096">
          <cell r="F1096">
            <v>0.80900000000000005</v>
          </cell>
        </row>
        <row r="1097">
          <cell r="F1097">
            <v>0.88300000000000001</v>
          </cell>
        </row>
        <row r="1098">
          <cell r="F1098">
            <v>1.0209999999999999</v>
          </cell>
        </row>
        <row r="1099">
          <cell r="F1099">
            <v>1.1279999999999999</v>
          </cell>
        </row>
        <row r="1100">
          <cell r="F1100">
            <v>1.234</v>
          </cell>
        </row>
        <row r="1101">
          <cell r="F1101">
            <v>1.1279999999999999</v>
          </cell>
        </row>
        <row r="1102">
          <cell r="F1102">
            <v>4.8940000000000001</v>
          </cell>
        </row>
        <row r="1103">
          <cell r="F1103">
            <v>4.9470000000000001</v>
          </cell>
        </row>
        <row r="1104">
          <cell r="F1104">
            <v>4.883</v>
          </cell>
        </row>
        <row r="1105">
          <cell r="E1105">
            <v>-25.062000000000012</v>
          </cell>
          <cell r="F1105">
            <v>13.063000000000001</v>
          </cell>
        </row>
        <row r="1106">
          <cell r="E1106">
            <v>-25.221000000000004</v>
          </cell>
          <cell r="F1106">
            <v>12.933999999999999</v>
          </cell>
        </row>
        <row r="1107">
          <cell r="E1107">
            <v>-25.896999999999991</v>
          </cell>
          <cell r="F1107">
            <v>13.026999999999999</v>
          </cell>
        </row>
        <row r="1108">
          <cell r="F1108">
            <v>0.46800000000000003</v>
          </cell>
        </row>
        <row r="1109">
          <cell r="F1109">
            <v>0.56399999999999995</v>
          </cell>
        </row>
        <row r="1110">
          <cell r="F1110">
            <v>0.505</v>
          </cell>
        </row>
        <row r="1111">
          <cell r="F1111">
            <v>0.48899999999999999</v>
          </cell>
        </row>
        <row r="1112">
          <cell r="F1112">
            <v>0.51100000000000001</v>
          </cell>
        </row>
        <row r="1113">
          <cell r="F1113">
            <v>0.495</v>
          </cell>
        </row>
        <row r="1114">
          <cell r="F1114">
            <v>0.45700000000000002</v>
          </cell>
        </row>
        <row r="1115">
          <cell r="F1115">
            <v>0.78700000000000003</v>
          </cell>
        </row>
        <row r="1116">
          <cell r="F1116">
            <v>1.4790000000000001</v>
          </cell>
        </row>
        <row r="1117">
          <cell r="F1117">
            <v>1.883</v>
          </cell>
        </row>
        <row r="1118">
          <cell r="F1118">
            <v>2.181</v>
          </cell>
        </row>
        <row r="1119">
          <cell r="F1119">
            <v>2.3620000000000001</v>
          </cell>
        </row>
        <row r="1120">
          <cell r="F1120">
            <v>2.202</v>
          </cell>
        </row>
        <row r="1121">
          <cell r="F1121">
            <v>2.266</v>
          </cell>
        </row>
        <row r="1122">
          <cell r="F1122">
            <v>2.266</v>
          </cell>
        </row>
        <row r="1123">
          <cell r="F1123">
            <v>2.3940000000000001</v>
          </cell>
        </row>
        <row r="1124">
          <cell r="F1124">
            <v>2.34</v>
          </cell>
        </row>
        <row r="1125">
          <cell r="F1125">
            <v>2.4260000000000002</v>
          </cell>
        </row>
        <row r="1126">
          <cell r="F1126">
            <v>2.2229999999999999</v>
          </cell>
        </row>
        <row r="1127">
          <cell r="F1127">
            <v>2.0739999999999998</v>
          </cell>
        </row>
        <row r="1128">
          <cell r="F1128">
            <v>1.9259999999999999</v>
          </cell>
        </row>
        <row r="1129">
          <cell r="F1129">
            <v>1.7769999999999999</v>
          </cell>
        </row>
        <row r="1130">
          <cell r="F1130">
            <v>1.8089999999999999</v>
          </cell>
        </row>
        <row r="1131">
          <cell r="F1131">
            <v>0.872</v>
          </cell>
        </row>
        <row r="1132">
          <cell r="F1132">
            <v>1.1060000000000001</v>
          </cell>
        </row>
        <row r="1133">
          <cell r="F1133">
            <v>1.0740000000000001</v>
          </cell>
        </row>
        <row r="1134">
          <cell r="F1134">
            <v>1.468</v>
          </cell>
        </row>
        <row r="1135">
          <cell r="F1135">
            <v>1.1599999999999999</v>
          </cell>
        </row>
        <row r="1136">
          <cell r="F1136">
            <v>0.98899999999999999</v>
          </cell>
        </row>
        <row r="1137">
          <cell r="F1137">
            <v>1.0640000000000001</v>
          </cell>
        </row>
        <row r="1138">
          <cell r="F1138">
            <v>1</v>
          </cell>
        </row>
        <row r="1139">
          <cell r="F1139">
            <v>0.92600000000000005</v>
          </cell>
        </row>
        <row r="1140">
          <cell r="F1140">
            <v>1.0109999999999999</v>
          </cell>
        </row>
        <row r="1141">
          <cell r="F1141">
            <v>1.0529999999999999</v>
          </cell>
        </row>
        <row r="1142">
          <cell r="F1142">
            <v>0.93600000000000005</v>
          </cell>
        </row>
        <row r="1143">
          <cell r="F1143">
            <v>0.91500000000000004</v>
          </cell>
        </row>
        <row r="1144">
          <cell r="F1144">
            <v>0.89400000000000002</v>
          </cell>
        </row>
        <row r="1145">
          <cell r="F1145">
            <v>0.93600000000000005</v>
          </cell>
        </row>
        <row r="1146">
          <cell r="F1146">
            <v>1.0429999999999999</v>
          </cell>
        </row>
        <row r="1147">
          <cell r="F1147">
            <v>1.032</v>
          </cell>
        </row>
        <row r="1148">
          <cell r="F1148">
            <v>1.0429999999999999</v>
          </cell>
        </row>
        <row r="1149">
          <cell r="F1149">
            <v>0.86199999999999999</v>
          </cell>
        </row>
        <row r="1150">
          <cell r="F1150">
            <v>4.8719999999999999</v>
          </cell>
        </row>
        <row r="1151">
          <cell r="F1151">
            <v>4.9359999999999999</v>
          </cell>
        </row>
        <row r="1152">
          <cell r="F1152">
            <v>4.9720000000000004</v>
          </cell>
        </row>
        <row r="1153">
          <cell r="E1153">
            <v>-21.385999999999996</v>
          </cell>
          <cell r="F1153">
            <v>13.07</v>
          </cell>
        </row>
        <row r="1154">
          <cell r="E1154">
            <v>-21.385999999999999</v>
          </cell>
          <cell r="F1154">
            <v>13.102</v>
          </cell>
        </row>
        <row r="1155">
          <cell r="E1155">
            <v>-22.076999999999998</v>
          </cell>
          <cell r="F1155">
            <v>13.178000000000001</v>
          </cell>
        </row>
        <row r="1156">
          <cell r="F1156">
            <v>0.42599999999999999</v>
          </cell>
        </row>
        <row r="1157">
          <cell r="F1157">
            <v>0.35499999999999998</v>
          </cell>
        </row>
        <row r="1158">
          <cell r="F1158">
            <v>0.42599999999999999</v>
          </cell>
        </row>
        <row r="1159">
          <cell r="F1159">
            <v>0.41799999999999998</v>
          </cell>
        </row>
        <row r="1160">
          <cell r="F1160">
            <v>0.44</v>
          </cell>
        </row>
        <row r="1161">
          <cell r="F1161">
            <v>0.42599999999999999</v>
          </cell>
        </row>
        <row r="1162">
          <cell r="F1162">
            <v>0.41099999999999998</v>
          </cell>
        </row>
        <row r="1163">
          <cell r="F1163">
            <v>0.51800000000000002</v>
          </cell>
        </row>
        <row r="1164">
          <cell r="F1164">
            <v>1.071</v>
          </cell>
        </row>
        <row r="1165">
          <cell r="F1165">
            <v>1.7589999999999999</v>
          </cell>
        </row>
        <row r="1166">
          <cell r="F1166">
            <v>1.8440000000000001</v>
          </cell>
        </row>
        <row r="1167">
          <cell r="F1167">
            <v>2.6309999999999998</v>
          </cell>
        </row>
        <row r="1168">
          <cell r="F1168">
            <v>2.5529999999999999</v>
          </cell>
        </row>
        <row r="1169">
          <cell r="F1169">
            <v>2.3759999999999999</v>
          </cell>
        </row>
        <row r="1170">
          <cell r="F1170">
            <v>2.1419999999999999</v>
          </cell>
        </row>
        <row r="1171">
          <cell r="F1171">
            <v>2.234</v>
          </cell>
        </row>
        <row r="1172">
          <cell r="F1172">
            <v>2.2770000000000001</v>
          </cell>
        </row>
        <row r="1173">
          <cell r="F1173">
            <v>2.3479999999999999</v>
          </cell>
        </row>
        <row r="1174">
          <cell r="F1174">
            <v>2.3759999999999999</v>
          </cell>
        </row>
        <row r="1175">
          <cell r="F1175">
            <v>2.383</v>
          </cell>
        </row>
        <row r="1176">
          <cell r="F1176">
            <v>2.149</v>
          </cell>
        </row>
        <row r="1177">
          <cell r="F1177">
            <v>2.0710000000000002</v>
          </cell>
        </row>
        <row r="1178">
          <cell r="F1178">
            <v>1.83</v>
          </cell>
        </row>
        <row r="1179">
          <cell r="F1179">
            <v>1.411</v>
          </cell>
        </row>
        <row r="1180">
          <cell r="F1180">
            <v>0.92900000000000005</v>
          </cell>
        </row>
        <row r="1181">
          <cell r="F1181">
            <v>0.76600000000000001</v>
          </cell>
        </row>
        <row r="1182">
          <cell r="F1182">
            <v>0.63100000000000001</v>
          </cell>
        </row>
        <row r="1183">
          <cell r="F1183">
            <v>0.93600000000000005</v>
          </cell>
        </row>
        <row r="1184">
          <cell r="F1184">
            <v>1.454</v>
          </cell>
        </row>
        <row r="1185">
          <cell r="F1185">
            <v>1.0780000000000001</v>
          </cell>
        </row>
        <row r="1186">
          <cell r="F1186">
            <v>1.071</v>
          </cell>
        </row>
        <row r="1187">
          <cell r="F1187">
            <v>1.085</v>
          </cell>
        </row>
        <row r="1188">
          <cell r="F1188">
            <v>1.0569999999999999</v>
          </cell>
        </row>
        <row r="1189">
          <cell r="F1189">
            <v>1.0429999999999999</v>
          </cell>
        </row>
        <row r="1190">
          <cell r="F1190">
            <v>1.113</v>
          </cell>
        </row>
        <row r="1191">
          <cell r="F1191">
            <v>1.099</v>
          </cell>
        </row>
        <row r="1192">
          <cell r="F1192">
            <v>1.1279999999999999</v>
          </cell>
        </row>
        <row r="1193">
          <cell r="F1193">
            <v>1.085</v>
          </cell>
        </row>
        <row r="1194">
          <cell r="F1194">
            <v>0.94299999999999995</v>
          </cell>
        </row>
        <row r="1195">
          <cell r="F1195">
            <v>0.92200000000000004</v>
          </cell>
        </row>
        <row r="1196">
          <cell r="F1196">
            <v>0.83699999999999997</v>
          </cell>
        </row>
        <row r="1197">
          <cell r="F1197">
            <v>0.78700000000000003</v>
          </cell>
        </row>
        <row r="1198">
          <cell r="F1198">
            <v>0.73</v>
          </cell>
        </row>
        <row r="1199">
          <cell r="F1199">
            <v>0.67400000000000004</v>
          </cell>
        </row>
        <row r="1200">
          <cell r="F1200">
            <v>4.6029999999999998</v>
          </cell>
        </row>
        <row r="1201">
          <cell r="F1201">
            <v>4.5890000000000004</v>
          </cell>
        </row>
        <row r="1202">
          <cell r="F1202">
            <v>4.5110000000000001</v>
          </cell>
        </row>
        <row r="1203">
          <cell r="E1203">
            <v>-13.606</v>
          </cell>
          <cell r="F1203">
            <v>13.72</v>
          </cell>
        </row>
        <row r="1204">
          <cell r="E1204">
            <v>-13.69</v>
          </cell>
          <cell r="F1204">
            <v>13.707000000000001</v>
          </cell>
        </row>
        <row r="1205">
          <cell r="E1205">
            <v>-13.689999999999998</v>
          </cell>
          <cell r="F1205">
            <v>13.74</v>
          </cell>
        </row>
        <row r="1206">
          <cell r="F1206">
            <v>0.436</v>
          </cell>
        </row>
        <row r="1207">
          <cell r="F1207">
            <v>0.436</v>
          </cell>
        </row>
        <row r="1208">
          <cell r="F1208">
            <v>0.46300000000000002</v>
          </cell>
        </row>
        <row r="1209">
          <cell r="F1209">
            <v>0.51600000000000001</v>
          </cell>
        </row>
        <row r="1210">
          <cell r="F1210">
            <v>0.505</v>
          </cell>
        </row>
        <row r="1211">
          <cell r="F1211">
            <v>0.51600000000000001</v>
          </cell>
        </row>
        <row r="1212">
          <cell r="F1212">
            <v>0.495</v>
          </cell>
        </row>
        <row r="1213">
          <cell r="F1213">
            <v>1.1379999999999999</v>
          </cell>
        </row>
        <row r="1214">
          <cell r="F1214">
            <v>1.1599999999999999</v>
          </cell>
        </row>
        <row r="1215">
          <cell r="F1215">
            <v>1.6379999999999999</v>
          </cell>
        </row>
        <row r="1216">
          <cell r="F1216">
            <v>2.0430000000000001</v>
          </cell>
        </row>
        <row r="1217">
          <cell r="F1217">
            <v>2.5209999999999999</v>
          </cell>
        </row>
        <row r="1218">
          <cell r="F1218">
            <v>2.681</v>
          </cell>
        </row>
        <row r="1219">
          <cell r="F1219">
            <v>2.6280000000000001</v>
          </cell>
        </row>
        <row r="1220">
          <cell r="F1220">
            <v>2.585</v>
          </cell>
        </row>
        <row r="1221">
          <cell r="F1221">
            <v>2.3620000000000001</v>
          </cell>
        </row>
        <row r="1222">
          <cell r="F1222">
            <v>2.4359999999999999</v>
          </cell>
        </row>
        <row r="1223">
          <cell r="F1223">
            <v>2.415</v>
          </cell>
        </row>
        <row r="1224">
          <cell r="F1224">
            <v>2.468</v>
          </cell>
        </row>
        <row r="1225">
          <cell r="F1225">
            <v>2.5</v>
          </cell>
        </row>
        <row r="1226">
          <cell r="F1226">
            <v>2.4889999999999999</v>
          </cell>
        </row>
        <row r="1227">
          <cell r="F1227">
            <v>2.3620000000000001</v>
          </cell>
        </row>
        <row r="1228">
          <cell r="F1228">
            <v>2.1379999999999999</v>
          </cell>
        </row>
        <row r="1229">
          <cell r="F1229">
            <v>1.766</v>
          </cell>
        </row>
        <row r="1230">
          <cell r="F1230">
            <v>1.4790000000000001</v>
          </cell>
        </row>
        <row r="1231">
          <cell r="F1231">
            <v>1.117</v>
          </cell>
        </row>
        <row r="1232">
          <cell r="F1232">
            <v>0.745</v>
          </cell>
        </row>
        <row r="1233">
          <cell r="F1233">
            <v>1.67</v>
          </cell>
        </row>
        <row r="1234">
          <cell r="F1234">
            <v>1.4259999999999999</v>
          </cell>
        </row>
        <row r="1235">
          <cell r="F1235">
            <v>1.4039999999999999</v>
          </cell>
        </row>
        <row r="1236">
          <cell r="F1236">
            <v>1.532</v>
          </cell>
        </row>
        <row r="1237">
          <cell r="F1237">
            <v>1.2769999999999999</v>
          </cell>
        </row>
        <row r="1238">
          <cell r="F1238">
            <v>1.33</v>
          </cell>
        </row>
        <row r="1239">
          <cell r="F1239">
            <v>1.3089999999999999</v>
          </cell>
        </row>
        <row r="1240">
          <cell r="F1240">
            <v>1.383</v>
          </cell>
        </row>
        <row r="1241">
          <cell r="F1241">
            <v>1.383</v>
          </cell>
        </row>
        <row r="1242">
          <cell r="F1242">
            <v>1.383</v>
          </cell>
        </row>
        <row r="1243">
          <cell r="F1243">
            <v>1.3720000000000001</v>
          </cell>
        </row>
        <row r="1244">
          <cell r="F1244">
            <v>1.2769999999999999</v>
          </cell>
        </row>
        <row r="1245">
          <cell r="F1245">
            <v>1.2869999999999999</v>
          </cell>
        </row>
        <row r="1246">
          <cell r="F1246">
            <v>1.1910000000000001</v>
          </cell>
        </row>
        <row r="1247">
          <cell r="F1247">
            <v>0.95699999999999996</v>
          </cell>
        </row>
        <row r="1248">
          <cell r="F1248">
            <v>0.85099999999999998</v>
          </cell>
        </row>
        <row r="1249">
          <cell r="F1249">
            <v>0.63800000000000001</v>
          </cell>
        </row>
        <row r="1250">
          <cell r="F1250">
            <v>4.9710000000000001</v>
          </cell>
        </row>
        <row r="1251">
          <cell r="F1251">
            <v>4.9710000000000001</v>
          </cell>
        </row>
        <row r="1252">
          <cell r="F1252">
            <v>4.9420000000000002</v>
          </cell>
        </row>
        <row r="1253">
          <cell r="E1253">
            <v>-10.531000000000006</v>
          </cell>
          <cell r="F1253">
            <v>13.551</v>
          </cell>
        </row>
        <row r="1254">
          <cell r="E1254">
            <v>-10.240000000000009</v>
          </cell>
          <cell r="F1254">
            <v>13.468999999999999</v>
          </cell>
        </row>
        <row r="1255">
          <cell r="E1255">
            <v>-10.240000000000009</v>
          </cell>
          <cell r="F1255">
            <v>13.471</v>
          </cell>
        </row>
        <row r="1256">
          <cell r="F1256">
            <v>0.32</v>
          </cell>
        </row>
        <row r="1257">
          <cell r="F1257">
            <v>0.32700000000000001</v>
          </cell>
        </row>
        <row r="1258">
          <cell r="F1258">
            <v>0.30599999999999999</v>
          </cell>
        </row>
        <row r="1259">
          <cell r="F1259">
            <v>0.313</v>
          </cell>
        </row>
        <row r="1260">
          <cell r="F1260">
            <v>0.32</v>
          </cell>
        </row>
        <row r="1261">
          <cell r="F1261">
            <v>0.25600000000000001</v>
          </cell>
        </row>
        <row r="1262">
          <cell r="F1262">
            <v>0.26300000000000001</v>
          </cell>
        </row>
        <row r="1263">
          <cell r="F1263">
            <v>0.77900000000000003</v>
          </cell>
        </row>
        <row r="1264">
          <cell r="F1264">
            <v>2.0369999999999999</v>
          </cell>
        </row>
        <row r="1265">
          <cell r="F1265">
            <v>2.2930000000000001</v>
          </cell>
        </row>
        <row r="1266">
          <cell r="F1266">
            <v>2.6240000000000001</v>
          </cell>
        </row>
        <row r="1267">
          <cell r="F1267">
            <v>2.8370000000000002</v>
          </cell>
        </row>
        <row r="1268">
          <cell r="F1268">
            <v>2.6669999999999998</v>
          </cell>
        </row>
        <row r="1269">
          <cell r="F1269">
            <v>2.5710000000000002</v>
          </cell>
        </row>
        <row r="1270">
          <cell r="F1270">
            <v>2.56</v>
          </cell>
        </row>
        <row r="1271">
          <cell r="F1271">
            <v>2.5390000000000001</v>
          </cell>
        </row>
        <row r="1272">
          <cell r="F1272">
            <v>2.5070000000000001</v>
          </cell>
        </row>
        <row r="1273">
          <cell r="F1273">
            <v>2.5710000000000002</v>
          </cell>
        </row>
        <row r="1274">
          <cell r="F1274">
            <v>2.5390000000000001</v>
          </cell>
        </row>
        <row r="1275">
          <cell r="F1275">
            <v>2.3889999999999998</v>
          </cell>
        </row>
        <row r="1276">
          <cell r="F1276">
            <v>2.2610000000000001</v>
          </cell>
        </row>
        <row r="1277">
          <cell r="F1277">
            <v>2.0590000000000002</v>
          </cell>
        </row>
        <row r="1278">
          <cell r="F1278">
            <v>1.867</v>
          </cell>
        </row>
        <row r="1279">
          <cell r="F1279">
            <v>1.5249999999999999</v>
          </cell>
        </row>
        <row r="1280">
          <cell r="F1280">
            <v>1.2689999999999999</v>
          </cell>
        </row>
        <row r="1281">
          <cell r="F1281">
            <v>0.51200000000000001</v>
          </cell>
        </row>
        <row r="1282">
          <cell r="F1282">
            <v>0.42699999999999999</v>
          </cell>
        </row>
        <row r="1283">
          <cell r="F1283">
            <v>1.365</v>
          </cell>
        </row>
        <row r="1284">
          <cell r="F1284">
            <v>1.163</v>
          </cell>
        </row>
        <row r="1285">
          <cell r="F1285">
            <v>1.536</v>
          </cell>
        </row>
        <row r="1286">
          <cell r="F1286">
            <v>1.355</v>
          </cell>
        </row>
        <row r="1287">
          <cell r="F1287">
            <v>1.419</v>
          </cell>
        </row>
        <row r="1288">
          <cell r="F1288">
            <v>1.429</v>
          </cell>
        </row>
        <row r="1289">
          <cell r="F1289">
            <v>1.504</v>
          </cell>
        </row>
        <row r="1290">
          <cell r="F1290">
            <v>1.611</v>
          </cell>
        </row>
        <row r="1291">
          <cell r="F1291">
            <v>1.6319999999999999</v>
          </cell>
        </row>
        <row r="1292">
          <cell r="F1292">
            <v>1.696</v>
          </cell>
        </row>
        <row r="1293">
          <cell r="F1293">
            <v>1.7070000000000001</v>
          </cell>
        </row>
        <row r="1294">
          <cell r="F1294">
            <v>1.621</v>
          </cell>
        </row>
        <row r="1295">
          <cell r="F1295">
            <v>1.5569999999999999</v>
          </cell>
        </row>
        <row r="1296">
          <cell r="F1296">
            <v>1.3440000000000001</v>
          </cell>
        </row>
        <row r="1297">
          <cell r="F1297">
            <v>1.2270000000000001</v>
          </cell>
        </row>
        <row r="1298">
          <cell r="F1298">
            <v>1.0129999999999999</v>
          </cell>
        </row>
        <row r="1299">
          <cell r="F1299">
            <v>0.93899999999999995</v>
          </cell>
        </row>
        <row r="1300">
          <cell r="F1300">
            <v>0.56499999999999995</v>
          </cell>
        </row>
        <row r="1301">
          <cell r="F1301">
            <v>4.1920000000000002</v>
          </cell>
        </row>
        <row r="1302">
          <cell r="F1302">
            <v>4.2030000000000003</v>
          </cell>
        </row>
        <row r="1303">
          <cell r="F1303">
            <v>4.1390000000000002</v>
          </cell>
        </row>
        <row r="1304">
          <cell r="E1304">
            <v>-2.4439999999999884</v>
          </cell>
          <cell r="F1304">
            <v>14.051</v>
          </cell>
        </row>
        <row r="1305">
          <cell r="E1305">
            <v>-3.1409999999999911</v>
          </cell>
          <cell r="F1305">
            <v>14.042999999999999</v>
          </cell>
        </row>
        <row r="1306">
          <cell r="E1306">
            <v>-2.429000000000002</v>
          </cell>
          <cell r="F1306">
            <v>14.077999999999999</v>
          </cell>
        </row>
        <row r="1307">
          <cell r="F1307">
            <v>0.30599999999999999</v>
          </cell>
        </row>
        <row r="1308">
          <cell r="F1308">
            <v>0.32700000000000001</v>
          </cell>
        </row>
        <row r="1309">
          <cell r="F1309">
            <v>0.32700000000000001</v>
          </cell>
        </row>
        <row r="1310">
          <cell r="F1310">
            <v>0.313</v>
          </cell>
        </row>
        <row r="1311">
          <cell r="F1311">
            <v>0.30599999999999999</v>
          </cell>
        </row>
        <row r="1312">
          <cell r="F1312">
            <v>0.33400000000000002</v>
          </cell>
        </row>
        <row r="1313">
          <cell r="F1313">
            <v>0.69</v>
          </cell>
        </row>
        <row r="1314">
          <cell r="F1314">
            <v>2.29</v>
          </cell>
        </row>
        <row r="1315">
          <cell r="F1315">
            <v>2.802</v>
          </cell>
        </row>
        <row r="1316">
          <cell r="F1316">
            <v>2.6309999999999998</v>
          </cell>
        </row>
        <row r="1317">
          <cell r="F1317">
            <v>2.5459999999999998</v>
          </cell>
        </row>
        <row r="1318">
          <cell r="F1318">
            <v>2.4750000000000001</v>
          </cell>
        </row>
        <row r="1319">
          <cell r="F1319">
            <v>2.2040000000000002</v>
          </cell>
        </row>
        <row r="1320">
          <cell r="F1320">
            <v>2.3039999999999998</v>
          </cell>
        </row>
        <row r="1321">
          <cell r="F1321">
            <v>2.1549999999999998</v>
          </cell>
        </row>
        <row r="1322">
          <cell r="F1322">
            <v>2.169</v>
          </cell>
        </row>
        <row r="1323">
          <cell r="F1323">
            <v>2.1760000000000002</v>
          </cell>
        </row>
        <row r="1324">
          <cell r="F1324">
            <v>2.02</v>
          </cell>
        </row>
        <row r="1325">
          <cell r="F1325">
            <v>2.133</v>
          </cell>
        </row>
        <row r="1326">
          <cell r="F1326">
            <v>2.0339999999999998</v>
          </cell>
        </row>
        <row r="1327">
          <cell r="F1327">
            <v>1.9630000000000001</v>
          </cell>
        </row>
        <row r="1328">
          <cell r="F1328">
            <v>1.8560000000000001</v>
          </cell>
        </row>
        <row r="1329">
          <cell r="F1329">
            <v>1.6850000000000001</v>
          </cell>
        </row>
        <row r="1330">
          <cell r="F1330">
            <v>1.4079999999999999</v>
          </cell>
        </row>
        <row r="1331">
          <cell r="F1331">
            <v>0.86</v>
          </cell>
        </row>
        <row r="1332">
          <cell r="F1332">
            <v>0.25600000000000001</v>
          </cell>
        </row>
        <row r="1333">
          <cell r="F1333">
            <v>0.61899999999999999</v>
          </cell>
        </row>
        <row r="1334">
          <cell r="F1334">
            <v>1.2370000000000001</v>
          </cell>
        </row>
        <row r="1335">
          <cell r="F1335">
            <v>1.486</v>
          </cell>
        </row>
        <row r="1336">
          <cell r="F1336">
            <v>1.4650000000000001</v>
          </cell>
        </row>
        <row r="1337">
          <cell r="F1337">
            <v>1.55</v>
          </cell>
        </row>
        <row r="1338">
          <cell r="F1338">
            <v>1.657</v>
          </cell>
        </row>
        <row r="1339">
          <cell r="F1339">
            <v>1.792</v>
          </cell>
        </row>
        <row r="1340">
          <cell r="F1340">
            <v>1.778</v>
          </cell>
        </row>
        <row r="1341">
          <cell r="F1341">
            <v>1.806</v>
          </cell>
        </row>
        <row r="1342">
          <cell r="F1342">
            <v>1.82</v>
          </cell>
        </row>
        <row r="1343">
          <cell r="F1343">
            <v>1.778</v>
          </cell>
        </row>
        <row r="1344">
          <cell r="F1344">
            <v>1.7490000000000001</v>
          </cell>
        </row>
        <row r="1345">
          <cell r="F1345">
            <v>1.728</v>
          </cell>
        </row>
        <row r="1346">
          <cell r="F1346">
            <v>1.607</v>
          </cell>
        </row>
        <row r="1347">
          <cell r="F1347">
            <v>1.486</v>
          </cell>
        </row>
        <row r="1348">
          <cell r="F1348">
            <v>1.33</v>
          </cell>
        </row>
        <row r="1349">
          <cell r="F1349">
            <v>1.1659999999999999</v>
          </cell>
        </row>
        <row r="1350">
          <cell r="F1350">
            <v>0.90300000000000002</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link.springer.com/article/10.1007/s11340-011-9537-5" TargetMode="External"/><Relationship Id="rId3" Type="http://schemas.openxmlformats.org/officeDocument/2006/relationships/hyperlink" Target="https://science.sciencemag.org/content/sci/324/5924/252.full.pdf?casa_token=hM7n9iXobQMAAAAA:ahhlpjtu4_0envDkzCnrVj5-6CzMmJ_aLq-_qv0FwlJiPgyE3TRUcxhLUPYd4vlS2VxERIa9vBJ87BI" TargetMode="External"/><Relationship Id="rId7" Type="http://schemas.openxmlformats.org/officeDocument/2006/relationships/hyperlink" Target="https://jeb.biologists.org/content/jexbio/213/10/1651.full.pdf" TargetMode="External"/><Relationship Id="rId2" Type="http://schemas.openxmlformats.org/officeDocument/2006/relationships/hyperlink" Target="https://pdfs.semanticscholar.org/c639/1a9c42ba23ed8721cfda56b3595383a440af.pdf" TargetMode="External"/><Relationship Id="rId1" Type="http://schemas.openxmlformats.org/officeDocument/2006/relationships/hyperlink" Target="https://jeb.biologists.org/content/210/11/1897" TargetMode="External"/><Relationship Id="rId6" Type="http://schemas.openxmlformats.org/officeDocument/2006/relationships/hyperlink" Target="https://jeb.biologists.org/content/jexbio/218/3/480.full.pdf" TargetMode="External"/><Relationship Id="rId11" Type="http://schemas.openxmlformats.org/officeDocument/2006/relationships/hyperlink" Target="https://www.frontiersin.org/articles/10.3389/fbioe.2018.00140/full" TargetMode="External"/><Relationship Id="rId5" Type="http://schemas.openxmlformats.org/officeDocument/2006/relationships/hyperlink" Target="https://jeb.biologists.org/content/jexbio/204/21/3601.full.pdf" TargetMode="External"/><Relationship Id="rId10" Type="http://schemas.openxmlformats.org/officeDocument/2006/relationships/hyperlink" Target="https://www-sciencedirect-com.proxy.lib.umich.edu/science/article/pii/S1095643306002789?via%3Dihub" TargetMode="External"/><Relationship Id="rId4" Type="http://schemas.openxmlformats.org/officeDocument/2006/relationships/hyperlink" Target="https://jeb.biologists.org/content/jexbio/204/21/3601.full.pdf" TargetMode="External"/><Relationship Id="rId9" Type="http://schemas.openxmlformats.org/officeDocument/2006/relationships/hyperlink" Target="https://royalsocietypublishing.org/doi/pdf/10.1098/rsif.2011.073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ciencedirect-com.proxy.lib.umich.edu/science/article/pii/S1095643306002789?via%3Dihub"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2B18C-6EF1-402B-81AD-322A3E6C1CE6}">
  <dimension ref="A1:E6"/>
  <sheetViews>
    <sheetView workbookViewId="0">
      <selection activeCell="F1" sqref="F1"/>
    </sheetView>
  </sheetViews>
  <sheetFormatPr defaultRowHeight="15" x14ac:dyDescent="0.25"/>
  <cols>
    <col min="2" max="2" width="15.7109375" bestFit="1" customWidth="1"/>
    <col min="3" max="3" width="14.42578125" bestFit="1" customWidth="1"/>
    <col min="4" max="4" width="14.42578125" customWidth="1"/>
  </cols>
  <sheetData>
    <row r="1" spans="1:5" ht="30" x14ac:dyDescent="0.25">
      <c r="A1" t="s">
        <v>51</v>
      </c>
      <c r="B1" t="s">
        <v>52</v>
      </c>
      <c r="C1" s="2" t="s">
        <v>56</v>
      </c>
      <c r="D1" s="2" t="s">
        <v>58</v>
      </c>
      <c r="E1" t="s">
        <v>57</v>
      </c>
    </row>
    <row r="2" spans="1:5" x14ac:dyDescent="0.25">
      <c r="A2" t="s">
        <v>1</v>
      </c>
      <c r="B2" t="s">
        <v>53</v>
      </c>
      <c r="C2" t="s">
        <v>53</v>
      </c>
      <c r="D2" t="s">
        <v>53</v>
      </c>
      <c r="E2" t="s">
        <v>54</v>
      </c>
    </row>
    <row r="3" spans="1:5" x14ac:dyDescent="0.25">
      <c r="A3" t="s">
        <v>43</v>
      </c>
      <c r="B3" t="s">
        <v>53</v>
      </c>
      <c r="C3" t="s">
        <v>54</v>
      </c>
      <c r="D3" t="s">
        <v>54</v>
      </c>
      <c r="E3" t="s">
        <v>54</v>
      </c>
    </row>
    <row r="4" spans="1:5" x14ac:dyDescent="0.25">
      <c r="A4" t="s">
        <v>44</v>
      </c>
      <c r="B4" t="s">
        <v>53</v>
      </c>
      <c r="C4" t="s">
        <v>54</v>
      </c>
      <c r="D4" t="s">
        <v>54</v>
      </c>
      <c r="E4" t="s">
        <v>54</v>
      </c>
    </row>
    <row r="5" spans="1:5" x14ac:dyDescent="0.25">
      <c r="A5" t="s">
        <v>45</v>
      </c>
      <c r="B5" t="s">
        <v>53</v>
      </c>
      <c r="C5" t="s">
        <v>54</v>
      </c>
      <c r="D5" t="s">
        <v>54</v>
      </c>
      <c r="E5" t="s">
        <v>54</v>
      </c>
    </row>
    <row r="6" spans="1:5" x14ac:dyDescent="0.25">
      <c r="A6" t="s">
        <v>55</v>
      </c>
      <c r="B6" t="s">
        <v>53</v>
      </c>
      <c r="C6" t="s">
        <v>54</v>
      </c>
      <c r="D6" t="s">
        <v>54</v>
      </c>
      <c r="E6" t="s">
        <v>54</v>
      </c>
    </row>
  </sheetData>
  <conditionalFormatting sqref="B1:E1048576">
    <cfRule type="cellIs" dxfId="0" priority="1" operator="equal">
      <formula>"N"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3CF0-C127-4D67-9E11-185695AA1B5F}">
  <dimension ref="A1:O62"/>
  <sheetViews>
    <sheetView zoomScaleNormal="100" workbookViewId="0">
      <pane xSplit="1" ySplit="1" topLeftCell="B2" activePane="bottomRight" state="frozen"/>
      <selection pane="topRight" activeCell="B1" sqref="B1"/>
      <selection pane="bottomLeft" activeCell="A2" sqref="A2"/>
      <selection pane="bottomRight" activeCell="O8" sqref="O8"/>
    </sheetView>
  </sheetViews>
  <sheetFormatPr defaultRowHeight="15" x14ac:dyDescent="0.25"/>
  <cols>
    <col min="1" max="1" width="29.28515625" bestFit="1" customWidth="1"/>
    <col min="2" max="2" width="29" customWidth="1"/>
    <col min="3" max="3" width="17.28515625" bestFit="1" customWidth="1"/>
    <col min="4" max="4" width="17" bestFit="1" customWidth="1"/>
    <col min="6" max="6" width="10.140625" bestFit="1" customWidth="1"/>
    <col min="7" max="7" width="9.140625" bestFit="1" customWidth="1"/>
    <col min="8" max="8" width="14.85546875" style="4" bestFit="1" customWidth="1"/>
    <col min="9" max="9" width="8.28515625" customWidth="1"/>
    <col min="10" max="10" width="17.42578125" bestFit="1" customWidth="1"/>
    <col min="11" max="11" width="13.5703125" customWidth="1"/>
    <col min="13" max="13" width="30.5703125" style="16" bestFit="1" customWidth="1"/>
    <col min="14" max="14" width="21.85546875" style="16" bestFit="1" customWidth="1"/>
    <col min="15" max="15" width="17" bestFit="1" customWidth="1"/>
  </cols>
  <sheetData>
    <row r="1" spans="1:15" ht="30" x14ac:dyDescent="0.25">
      <c r="A1" s="6" t="s">
        <v>0</v>
      </c>
      <c r="B1" s="6" t="s">
        <v>114</v>
      </c>
      <c r="C1" s="6" t="s">
        <v>67</v>
      </c>
      <c r="D1" s="6" t="s">
        <v>59</v>
      </c>
      <c r="E1" s="6" t="s">
        <v>176</v>
      </c>
      <c r="F1" s="6" t="s">
        <v>177</v>
      </c>
      <c r="G1" s="8" t="s">
        <v>233</v>
      </c>
      <c r="H1" s="9" t="s">
        <v>234</v>
      </c>
      <c r="I1" s="6" t="s">
        <v>152</v>
      </c>
      <c r="J1" s="6" t="s">
        <v>197</v>
      </c>
      <c r="K1" s="6" t="s">
        <v>190</v>
      </c>
      <c r="L1" s="6" t="s">
        <v>153</v>
      </c>
      <c r="M1" s="13" t="s">
        <v>242</v>
      </c>
      <c r="N1" s="13" t="s">
        <v>243</v>
      </c>
      <c r="O1" s="13" t="s">
        <v>248</v>
      </c>
    </row>
    <row r="2" spans="1:15" x14ac:dyDescent="0.25">
      <c r="A2" t="s">
        <v>79</v>
      </c>
      <c r="B2" s="3" t="s">
        <v>115</v>
      </c>
      <c r="C2" t="s">
        <v>91</v>
      </c>
      <c r="D2" t="s">
        <v>145</v>
      </c>
      <c r="E2">
        <v>0.14599999999999999</v>
      </c>
      <c r="F2">
        <v>4.5599999999999998E-3</v>
      </c>
      <c r="G2">
        <v>0.19400000000000001</v>
      </c>
      <c r="H2" s="4">
        <v>2.003E-5</v>
      </c>
      <c r="I2" s="5">
        <v>5.2999999999999999E-2</v>
      </c>
      <c r="J2" t="s">
        <v>60</v>
      </c>
      <c r="K2">
        <v>1995</v>
      </c>
      <c r="L2" t="s">
        <v>154</v>
      </c>
      <c r="M2" s="14">
        <f>0.00194*E2^1.953</f>
        <v>4.5267119242579751E-5</v>
      </c>
      <c r="N2" s="14">
        <f t="shared" ref="N2:N33" si="0">0.00376*E2^2.05</f>
        <v>7.2796617337047068E-5</v>
      </c>
      <c r="O2" s="4">
        <f>E2*(SQRT((0.14*F2/E2))*G2)^2</f>
        <v>2.4026822400000005E-5</v>
      </c>
    </row>
    <row r="3" spans="1:15" x14ac:dyDescent="0.25">
      <c r="A3" t="s">
        <v>61</v>
      </c>
      <c r="B3" s="3" t="s">
        <v>116</v>
      </c>
      <c r="C3" t="s">
        <v>92</v>
      </c>
      <c r="D3" t="s">
        <v>145</v>
      </c>
      <c r="E3">
        <v>2.14</v>
      </c>
      <c r="F3">
        <v>0.1671</v>
      </c>
      <c r="G3">
        <v>0.83</v>
      </c>
      <c r="H3" s="4">
        <v>1.2333999999999999E-2</v>
      </c>
      <c r="I3" s="5">
        <v>0.216</v>
      </c>
      <c r="J3" t="s">
        <v>60</v>
      </c>
      <c r="K3">
        <v>1995</v>
      </c>
      <c r="M3" s="14">
        <f t="shared" ref="M3:M51" si="1">0.00194*E3^1.953</f>
        <v>8.5723487123396374E-3</v>
      </c>
      <c r="N3" s="14">
        <f t="shared" si="0"/>
        <v>1.7886941239689945E-2</v>
      </c>
      <c r="O3" s="4">
        <f t="shared" ref="O3:O61" si="2">E3*(SQRT((0.14*F3/E3))*G3)^2</f>
        <v>1.6116126600000003E-2</v>
      </c>
    </row>
    <row r="4" spans="1:15" x14ac:dyDescent="0.25">
      <c r="A4" t="s">
        <v>62</v>
      </c>
      <c r="B4" s="3" t="s">
        <v>117</v>
      </c>
      <c r="C4" t="s">
        <v>93</v>
      </c>
      <c r="D4" t="s">
        <v>113</v>
      </c>
      <c r="E4">
        <v>0.56899999999999995</v>
      </c>
      <c r="F4">
        <v>3.8850000000000003E-2</v>
      </c>
      <c r="G4">
        <v>0.39</v>
      </c>
      <c r="H4" s="4">
        <v>6.5660000000000002E-4</v>
      </c>
      <c r="I4" s="5">
        <v>0.108</v>
      </c>
      <c r="J4" t="s">
        <v>60</v>
      </c>
      <c r="K4">
        <v>1995</v>
      </c>
      <c r="M4" s="14">
        <f t="shared" si="1"/>
        <v>6.4496476026424754E-4</v>
      </c>
      <c r="N4" s="14">
        <f t="shared" si="0"/>
        <v>1.1834992608754837E-3</v>
      </c>
      <c r="O4" s="4">
        <f t="shared" si="2"/>
        <v>8.2727190000000017E-4</v>
      </c>
    </row>
    <row r="5" spans="1:15" x14ac:dyDescent="0.25">
      <c r="A5" t="s">
        <v>63</v>
      </c>
      <c r="B5" s="3" t="s">
        <v>118</v>
      </c>
      <c r="C5" t="s">
        <v>94</v>
      </c>
      <c r="D5" t="s">
        <v>144</v>
      </c>
      <c r="E5">
        <v>0.27900000000000003</v>
      </c>
      <c r="F5">
        <v>2.2610000000000002E-2</v>
      </c>
      <c r="G5">
        <v>0.35499999999999998</v>
      </c>
      <c r="H5" s="4">
        <v>2.63E-4</v>
      </c>
      <c r="I5" s="5">
        <v>9.2999999999999999E-2</v>
      </c>
      <c r="J5" t="s">
        <v>60</v>
      </c>
      <c r="K5">
        <v>1995</v>
      </c>
      <c r="M5" s="14">
        <f t="shared" si="1"/>
        <v>1.6034917836280793E-4</v>
      </c>
      <c r="N5" s="14">
        <f t="shared" si="0"/>
        <v>2.7458478040662162E-4</v>
      </c>
      <c r="O5" s="4">
        <f t="shared" si="2"/>
        <v>3.9891953499999994E-4</v>
      </c>
    </row>
    <row r="6" spans="1:15" x14ac:dyDescent="0.25">
      <c r="A6" t="s">
        <v>64</v>
      </c>
      <c r="B6" s="3" t="s">
        <v>119</v>
      </c>
      <c r="C6" t="s">
        <v>94</v>
      </c>
      <c r="D6" t="s">
        <v>144</v>
      </c>
      <c r="E6">
        <v>0.77100000000000002</v>
      </c>
      <c r="F6">
        <v>7.2510000000000005E-2</v>
      </c>
      <c r="G6">
        <v>0.59</v>
      </c>
      <c r="H6" s="4">
        <v>2.5360000000000001E-3</v>
      </c>
      <c r="I6" s="5">
        <v>0.155</v>
      </c>
      <c r="J6" t="s">
        <v>60</v>
      </c>
      <c r="K6">
        <v>1995</v>
      </c>
      <c r="M6" s="14">
        <f t="shared" si="1"/>
        <v>1.167397960559529E-3</v>
      </c>
      <c r="N6" s="14">
        <f t="shared" si="0"/>
        <v>2.2062225535244952E-3</v>
      </c>
      <c r="O6" s="4">
        <f t="shared" si="2"/>
        <v>3.5337023400000009E-3</v>
      </c>
    </row>
    <row r="7" spans="1:15" x14ac:dyDescent="0.25">
      <c r="A7" t="s">
        <v>65</v>
      </c>
      <c r="B7" s="3" t="s">
        <v>120</v>
      </c>
      <c r="C7" t="s">
        <v>95</v>
      </c>
      <c r="D7" t="s">
        <v>148</v>
      </c>
      <c r="F7">
        <v>1.374E-2</v>
      </c>
      <c r="G7">
        <v>0.35499999999999998</v>
      </c>
      <c r="H7" s="4">
        <v>1.595E-4</v>
      </c>
      <c r="I7" s="5">
        <v>8.5999999999999993E-2</v>
      </c>
      <c r="J7" t="s">
        <v>60</v>
      </c>
      <c r="K7">
        <v>1995</v>
      </c>
      <c r="M7" s="14">
        <f t="shared" si="1"/>
        <v>0</v>
      </c>
      <c r="N7" s="14">
        <f t="shared" si="0"/>
        <v>0</v>
      </c>
      <c r="O7" s="4" t="e">
        <f>E7*(SQRT((0.14*F7/E7))*G7)^2</f>
        <v>#DIV/0!</v>
      </c>
    </row>
    <row r="8" spans="1:15" x14ac:dyDescent="0.25">
      <c r="A8" s="2" t="s">
        <v>66</v>
      </c>
      <c r="B8" s="3" t="s">
        <v>121</v>
      </c>
      <c r="C8" t="s">
        <v>96</v>
      </c>
      <c r="D8" t="s">
        <v>113</v>
      </c>
      <c r="E8">
        <v>0.39300000000000002</v>
      </c>
      <c r="F8">
        <v>1.915E-2</v>
      </c>
      <c r="G8">
        <v>0.254</v>
      </c>
      <c r="H8" s="4">
        <v>1.0069999999999999E-4</v>
      </c>
      <c r="I8" s="5">
        <v>0.06</v>
      </c>
      <c r="J8" t="s">
        <v>60</v>
      </c>
      <c r="K8">
        <v>1995</v>
      </c>
      <c r="M8" s="14">
        <f t="shared" si="1"/>
        <v>3.1307643568253722E-4</v>
      </c>
      <c r="N8" s="14">
        <f t="shared" si="0"/>
        <v>5.5423324544541324E-4</v>
      </c>
      <c r="O8" s="4">
        <f t="shared" si="2"/>
        <v>1.7296739600000007E-4</v>
      </c>
    </row>
    <row r="9" spans="1:15" x14ac:dyDescent="0.25">
      <c r="A9" t="s">
        <v>78</v>
      </c>
      <c r="B9" s="3" t="s">
        <v>122</v>
      </c>
      <c r="C9" t="s">
        <v>96</v>
      </c>
      <c r="D9" t="s">
        <v>113</v>
      </c>
      <c r="E9">
        <v>0.13200000000000001</v>
      </c>
      <c r="F9">
        <v>4.0000000000000001E-3</v>
      </c>
      <c r="G9">
        <v>0.16400000000000001</v>
      </c>
      <c r="H9" s="4">
        <v>8.4819999999999994E-6</v>
      </c>
      <c r="I9" s="5">
        <v>3.6999999999999998E-2</v>
      </c>
      <c r="J9" t="s">
        <v>60</v>
      </c>
      <c r="K9">
        <v>1995</v>
      </c>
      <c r="M9" s="14">
        <f t="shared" si="1"/>
        <v>3.7177708471026745E-5</v>
      </c>
      <c r="N9" s="14">
        <f t="shared" si="0"/>
        <v>5.9205820467965174E-5</v>
      </c>
      <c r="O9" s="4">
        <f t="shared" si="2"/>
        <v>1.5061760000000004E-5</v>
      </c>
    </row>
    <row r="10" spans="1:15" x14ac:dyDescent="0.25">
      <c r="A10" t="s">
        <v>68</v>
      </c>
      <c r="B10" s="3" t="s">
        <v>123</v>
      </c>
      <c r="C10" t="s">
        <v>97</v>
      </c>
      <c r="D10" t="s">
        <v>151</v>
      </c>
      <c r="E10">
        <v>0.36399999999999999</v>
      </c>
      <c r="F10">
        <v>1.4199999999999999E-2</v>
      </c>
      <c r="G10">
        <v>0.27100000000000002</v>
      </c>
      <c r="H10" s="4">
        <v>9.557999999999999E-5</v>
      </c>
      <c r="I10" s="5">
        <v>6.5000000000000002E-2</v>
      </c>
      <c r="J10" t="s">
        <v>60</v>
      </c>
      <c r="K10">
        <v>1995</v>
      </c>
      <c r="M10" s="14">
        <f t="shared" si="1"/>
        <v>2.6954590120052956E-4</v>
      </c>
      <c r="N10" s="14">
        <f t="shared" si="0"/>
        <v>4.7363706517609348E-4</v>
      </c>
      <c r="O10" s="4">
        <f t="shared" si="2"/>
        <v>1.4600070800000002E-4</v>
      </c>
    </row>
    <row r="11" spans="1:15" x14ac:dyDescent="0.25">
      <c r="A11" t="s">
        <v>69</v>
      </c>
      <c r="B11" s="3" t="s">
        <v>124</v>
      </c>
      <c r="C11" t="s">
        <v>98</v>
      </c>
      <c r="D11" t="s">
        <v>145</v>
      </c>
      <c r="E11">
        <v>0.16300000000000001</v>
      </c>
      <c r="F11">
        <v>1.2449999999999999E-2</v>
      </c>
      <c r="G11">
        <v>0.27900000000000003</v>
      </c>
      <c r="H11" s="4">
        <v>8.4980000000000003E-5</v>
      </c>
      <c r="I11" s="5">
        <v>6.8000000000000005E-2</v>
      </c>
      <c r="J11" t="s">
        <v>60</v>
      </c>
      <c r="K11">
        <v>1995</v>
      </c>
      <c r="M11" s="14">
        <f t="shared" si="1"/>
        <v>5.6131173433869515E-5</v>
      </c>
      <c r="N11" s="14">
        <f t="shared" si="0"/>
        <v>9.1237301955231917E-5</v>
      </c>
      <c r="O11" s="4">
        <f t="shared" si="2"/>
        <v>1.3567686300000004E-4</v>
      </c>
    </row>
    <row r="12" spans="1:15" x14ac:dyDescent="0.25">
      <c r="A12" t="s">
        <v>70</v>
      </c>
      <c r="B12" s="3" t="s">
        <v>125</v>
      </c>
      <c r="C12" t="s">
        <v>99</v>
      </c>
      <c r="D12" t="s">
        <v>145</v>
      </c>
      <c r="E12">
        <v>0.25600000000000001</v>
      </c>
      <c r="F12">
        <v>1.898E-2</v>
      </c>
      <c r="G12">
        <v>0.46100000000000002</v>
      </c>
      <c r="H12" s="4">
        <v>4.0249999999999997E-4</v>
      </c>
      <c r="I12" s="5">
        <v>0.11799999999999999</v>
      </c>
      <c r="J12" t="s">
        <v>60</v>
      </c>
      <c r="K12">
        <v>1995</v>
      </c>
      <c r="M12" s="14">
        <f t="shared" si="1"/>
        <v>1.3554839581986163E-4</v>
      </c>
      <c r="N12" s="14">
        <f t="shared" si="0"/>
        <v>2.3018645988824853E-4</v>
      </c>
      <c r="O12" s="4">
        <f t="shared" si="2"/>
        <v>5.6471080119999996E-4</v>
      </c>
    </row>
    <row r="13" spans="1:15" x14ac:dyDescent="0.25">
      <c r="A13" t="s">
        <v>71</v>
      </c>
      <c r="B13" s="3" t="s">
        <v>126</v>
      </c>
      <c r="C13" t="s">
        <v>100</v>
      </c>
      <c r="D13" t="s">
        <v>145</v>
      </c>
      <c r="E13">
        <v>0.1</v>
      </c>
      <c r="F13">
        <v>5.0400000000000002E-3</v>
      </c>
      <c r="G13">
        <v>0.183</v>
      </c>
      <c r="H13" s="4">
        <v>1.6179999999999998E-5</v>
      </c>
      <c r="I13" s="5">
        <v>4.5999999999999999E-2</v>
      </c>
      <c r="J13" t="s">
        <v>60</v>
      </c>
      <c r="K13">
        <v>1995</v>
      </c>
      <c r="M13" s="14">
        <f t="shared" si="1"/>
        <v>2.1617313951679575E-5</v>
      </c>
      <c r="N13" s="14">
        <f t="shared" si="0"/>
        <v>3.3511035273828866E-5</v>
      </c>
      <c r="O13" s="4">
        <f t="shared" si="2"/>
        <v>2.3629838400000002E-5</v>
      </c>
    </row>
    <row r="14" spans="1:15" x14ac:dyDescent="0.25">
      <c r="A14" t="s">
        <v>77</v>
      </c>
      <c r="B14" s="3" t="s">
        <v>127</v>
      </c>
      <c r="C14" t="s">
        <v>100</v>
      </c>
      <c r="D14" t="s">
        <v>145</v>
      </c>
      <c r="E14">
        <v>0.69099999999999995</v>
      </c>
      <c r="F14">
        <v>3.107E-2</v>
      </c>
      <c r="G14">
        <v>0.33500000000000002</v>
      </c>
      <c r="H14" s="4">
        <v>4.2479999999999997E-4</v>
      </c>
      <c r="I14" s="5">
        <v>0.1</v>
      </c>
      <c r="J14" t="s">
        <v>60</v>
      </c>
      <c r="K14">
        <v>1995</v>
      </c>
      <c r="M14" s="14">
        <f t="shared" si="1"/>
        <v>9.4254556975263584E-4</v>
      </c>
      <c r="N14" s="14">
        <f t="shared" si="0"/>
        <v>1.7624542082149727E-3</v>
      </c>
      <c r="O14" s="4">
        <f t="shared" si="2"/>
        <v>4.8815630500000025E-4</v>
      </c>
    </row>
    <row r="15" spans="1:15" x14ac:dyDescent="0.25">
      <c r="A15" t="s">
        <v>76</v>
      </c>
      <c r="B15" s="3" t="s">
        <v>128</v>
      </c>
      <c r="C15" t="s">
        <v>101</v>
      </c>
      <c r="D15" t="s">
        <v>146</v>
      </c>
      <c r="E15">
        <v>0.29299999999999998</v>
      </c>
      <c r="F15">
        <v>2.247E-2</v>
      </c>
      <c r="G15">
        <v>0.32300000000000001</v>
      </c>
      <c r="H15" s="4">
        <v>1.7269999999999997E-4</v>
      </c>
      <c r="I15" s="5">
        <v>7.0999999999999994E-2</v>
      </c>
      <c r="J15" t="s">
        <v>60</v>
      </c>
      <c r="K15">
        <v>1995</v>
      </c>
      <c r="M15" s="14">
        <f t="shared" si="1"/>
        <v>1.7643883944834174E-4</v>
      </c>
      <c r="N15" s="14">
        <f t="shared" si="0"/>
        <v>3.0357532361587785E-4</v>
      </c>
      <c r="O15" s="4">
        <f t="shared" si="2"/>
        <v>3.2819816820000007E-4</v>
      </c>
    </row>
    <row r="16" spans="1:15" x14ac:dyDescent="0.25">
      <c r="A16" t="s">
        <v>72</v>
      </c>
      <c r="B16" s="3" t="s">
        <v>129</v>
      </c>
      <c r="C16" t="s">
        <v>102</v>
      </c>
      <c r="D16" t="s">
        <v>147</v>
      </c>
      <c r="E16">
        <v>0.39800000000000002</v>
      </c>
      <c r="F16">
        <v>3.141E-2</v>
      </c>
      <c r="G16">
        <v>0.42099999999999999</v>
      </c>
      <c r="H16" s="4">
        <v>5.7850000000000002E-4</v>
      </c>
      <c r="I16" s="5">
        <v>0.111</v>
      </c>
      <c r="J16" t="s">
        <v>60</v>
      </c>
      <c r="K16">
        <v>1995</v>
      </c>
      <c r="M16" s="14">
        <f t="shared" si="1"/>
        <v>3.2090269891190434E-4</v>
      </c>
      <c r="N16" s="14">
        <f t="shared" si="0"/>
        <v>5.6878501050567048E-4</v>
      </c>
      <c r="O16" s="4">
        <f t="shared" si="2"/>
        <v>7.7939957339999985E-4</v>
      </c>
    </row>
    <row r="17" spans="1:15" x14ac:dyDescent="0.25">
      <c r="A17" t="s">
        <v>73</v>
      </c>
      <c r="B17" s="3" t="s">
        <v>130</v>
      </c>
      <c r="C17" t="s">
        <v>103</v>
      </c>
      <c r="D17" t="s">
        <v>149</v>
      </c>
      <c r="E17">
        <v>3.4299999999999997E-2</v>
      </c>
      <c r="F17">
        <v>1.5500000000000002E-3</v>
      </c>
      <c r="G17">
        <v>0.13</v>
      </c>
      <c r="H17" s="4">
        <v>2.3439999999999999E-6</v>
      </c>
      <c r="I17" s="5">
        <v>0.03</v>
      </c>
      <c r="J17" t="s">
        <v>60</v>
      </c>
      <c r="K17">
        <v>1995</v>
      </c>
      <c r="M17" s="14">
        <f t="shared" si="1"/>
        <v>2.6744294527389184E-6</v>
      </c>
      <c r="N17" s="14">
        <f t="shared" si="0"/>
        <v>3.737152248554516E-6</v>
      </c>
      <c r="O17" s="4">
        <f t="shared" si="2"/>
        <v>3.6673000000000017E-6</v>
      </c>
    </row>
    <row r="18" spans="1:15" x14ac:dyDescent="0.25">
      <c r="A18" t="s">
        <v>75</v>
      </c>
      <c r="B18" s="3" t="s">
        <v>131</v>
      </c>
      <c r="C18" t="s">
        <v>104</v>
      </c>
      <c r="D18" t="s">
        <v>149</v>
      </c>
      <c r="E18">
        <v>0.17899999999999999</v>
      </c>
      <c r="F18">
        <v>1.175E-2</v>
      </c>
      <c r="G18">
        <v>0.23499999999999999</v>
      </c>
      <c r="H18" s="4">
        <v>4.7539999999999995E-5</v>
      </c>
      <c r="I18" s="5">
        <v>5.0999999999999997E-2</v>
      </c>
      <c r="J18" t="s">
        <v>60</v>
      </c>
      <c r="K18">
        <v>1995</v>
      </c>
      <c r="M18" s="14">
        <f t="shared" si="1"/>
        <v>6.7394382652632656E-5</v>
      </c>
      <c r="N18" s="14">
        <f t="shared" si="0"/>
        <v>1.105443520497796E-4</v>
      </c>
      <c r="O18" s="4">
        <f t="shared" si="2"/>
        <v>9.084512499999999E-5</v>
      </c>
    </row>
    <row r="19" spans="1:15" x14ac:dyDescent="0.25">
      <c r="A19" t="s">
        <v>74</v>
      </c>
      <c r="B19" s="3" t="s">
        <v>132</v>
      </c>
      <c r="C19" t="s">
        <v>104</v>
      </c>
      <c r="D19" t="s">
        <v>149</v>
      </c>
      <c r="E19">
        <v>6.2899999999999998E-2</v>
      </c>
      <c r="F19">
        <v>4.1700000000000001E-3</v>
      </c>
      <c r="G19">
        <v>0.19</v>
      </c>
      <c r="H19" s="4">
        <v>1.115E-5</v>
      </c>
      <c r="I19" s="5">
        <v>4.2000000000000003E-2</v>
      </c>
      <c r="J19" t="s">
        <v>60</v>
      </c>
      <c r="K19">
        <v>1995</v>
      </c>
      <c r="M19" s="14">
        <f t="shared" si="1"/>
        <v>8.7411070807510653E-6</v>
      </c>
      <c r="N19" s="14">
        <f t="shared" si="0"/>
        <v>1.2954530209105578E-5</v>
      </c>
      <c r="O19" s="4">
        <f t="shared" si="2"/>
        <v>2.1075180000000006E-5</v>
      </c>
    </row>
    <row r="20" spans="1:15" x14ac:dyDescent="0.25">
      <c r="A20" t="s">
        <v>80</v>
      </c>
      <c r="B20" s="3" t="s">
        <v>133</v>
      </c>
      <c r="C20" t="s">
        <v>105</v>
      </c>
      <c r="D20" t="s">
        <v>150</v>
      </c>
      <c r="E20">
        <v>1.52E-2</v>
      </c>
      <c r="F20">
        <v>8.4999999999999995E-4</v>
      </c>
      <c r="G20">
        <v>0.14000000000000001</v>
      </c>
      <c r="H20" s="4">
        <v>1.3480000000000001E-6</v>
      </c>
      <c r="I20" s="5">
        <v>0.03</v>
      </c>
      <c r="J20" t="s">
        <v>60</v>
      </c>
      <c r="K20">
        <v>1995</v>
      </c>
      <c r="M20" s="14">
        <f t="shared" si="1"/>
        <v>5.4568530318211099E-7</v>
      </c>
      <c r="N20" s="14">
        <f t="shared" si="0"/>
        <v>7.046398495280267E-7</v>
      </c>
      <c r="O20" s="4">
        <f t="shared" si="2"/>
        <v>2.3324000000000012E-6</v>
      </c>
    </row>
    <row r="21" spans="1:15" x14ac:dyDescent="0.25">
      <c r="A21" t="s">
        <v>81</v>
      </c>
      <c r="B21" s="3" t="s">
        <v>134</v>
      </c>
      <c r="C21" t="s">
        <v>106</v>
      </c>
      <c r="D21" t="s">
        <v>150</v>
      </c>
      <c r="E21">
        <v>1.4999999999999999E-2</v>
      </c>
      <c r="F21">
        <v>6.8999999999999997E-4</v>
      </c>
      <c r="G21">
        <v>0.108</v>
      </c>
      <c r="H21" s="4">
        <v>5.8099999999999992E-7</v>
      </c>
      <c r="I21" s="5">
        <v>2.1999999999999999E-2</v>
      </c>
      <c r="J21" t="s">
        <v>60</v>
      </c>
      <c r="K21">
        <v>1995</v>
      </c>
      <c r="M21" s="14">
        <f t="shared" si="1"/>
        <v>5.3175056358067598E-7</v>
      </c>
      <c r="N21" s="14">
        <f t="shared" si="0"/>
        <v>6.8576438437052571E-7</v>
      </c>
      <c r="O21" s="4">
        <f t="shared" si="2"/>
        <v>1.1267424E-6</v>
      </c>
    </row>
    <row r="22" spans="1:15" x14ac:dyDescent="0.25">
      <c r="A22" t="s">
        <v>82</v>
      </c>
      <c r="B22" s="3" t="s">
        <v>135</v>
      </c>
      <c r="C22" t="s">
        <v>106</v>
      </c>
      <c r="D22" t="s">
        <v>150</v>
      </c>
      <c r="E22">
        <v>5.62E-2</v>
      </c>
      <c r="F22">
        <v>3.14E-3</v>
      </c>
      <c r="G22">
        <v>0.184</v>
      </c>
      <c r="H22" s="4">
        <v>9.115E-6</v>
      </c>
      <c r="I22" s="5">
        <v>4.2000000000000003E-2</v>
      </c>
      <c r="J22" t="s">
        <v>60</v>
      </c>
      <c r="K22">
        <v>1995</v>
      </c>
      <c r="M22" s="14">
        <f t="shared" si="1"/>
        <v>7.0151466492368822E-6</v>
      </c>
      <c r="N22" s="14">
        <f t="shared" si="0"/>
        <v>1.0283650110450111E-5</v>
      </c>
      <c r="O22" s="4">
        <f t="shared" si="2"/>
        <v>1.4883097600000003E-5</v>
      </c>
    </row>
    <row r="23" spans="1:15" x14ac:dyDescent="0.25">
      <c r="A23" t="s">
        <v>83</v>
      </c>
      <c r="B23" s="3" t="s">
        <v>136</v>
      </c>
      <c r="C23" t="s">
        <v>106</v>
      </c>
      <c r="D23" t="s">
        <v>150</v>
      </c>
      <c r="E23">
        <v>6.7599999999999993E-2</v>
      </c>
      <c r="F23">
        <v>3.3900000000000002E-3</v>
      </c>
      <c r="G23">
        <v>0.17100000000000001</v>
      </c>
      <c r="H23" s="4">
        <v>6.0979999999999999E-6</v>
      </c>
      <c r="I23" s="5">
        <v>3.3000000000000002E-2</v>
      </c>
      <c r="J23" t="s">
        <v>60</v>
      </c>
      <c r="K23">
        <v>1995</v>
      </c>
      <c r="M23" s="14">
        <f t="shared" si="1"/>
        <v>1.0062076783723573E-5</v>
      </c>
      <c r="N23" s="14">
        <f t="shared" si="0"/>
        <v>1.5016840625765583E-5</v>
      </c>
      <c r="O23" s="4">
        <f t="shared" si="2"/>
        <v>1.3877778600000006E-5</v>
      </c>
    </row>
    <row r="24" spans="1:15" x14ac:dyDescent="0.25">
      <c r="A24" t="s">
        <v>84</v>
      </c>
      <c r="B24" s="3" t="s">
        <v>137</v>
      </c>
      <c r="C24" t="s">
        <v>107</v>
      </c>
      <c r="D24" t="s">
        <v>150</v>
      </c>
      <c r="E24">
        <v>1.46E-2</v>
      </c>
      <c r="F24">
        <v>8.4000000000000003E-4</v>
      </c>
      <c r="G24">
        <v>0.112</v>
      </c>
      <c r="H24" s="4">
        <v>6.7300000000000006E-7</v>
      </c>
      <c r="I24" s="5">
        <v>2.1000000000000001E-2</v>
      </c>
      <c r="J24" t="s">
        <v>60</v>
      </c>
      <c r="K24">
        <v>1995</v>
      </c>
      <c r="M24" s="14">
        <f t="shared" si="1"/>
        <v>5.0440903523451658E-7</v>
      </c>
      <c r="N24" s="14">
        <f t="shared" si="0"/>
        <v>6.4880053494606504E-7</v>
      </c>
      <c r="O24" s="4">
        <f t="shared" si="2"/>
        <v>1.4751744000000002E-6</v>
      </c>
    </row>
    <row r="25" spans="1:15" x14ac:dyDescent="0.25">
      <c r="A25" t="s">
        <v>85</v>
      </c>
      <c r="B25" s="3" t="s">
        <v>138</v>
      </c>
      <c r="C25" t="s">
        <v>107</v>
      </c>
      <c r="D25" t="s">
        <v>150</v>
      </c>
      <c r="E25">
        <v>9.4999999999999998E-3</v>
      </c>
      <c r="F25">
        <v>4.8000000000000001E-4</v>
      </c>
      <c r="G25">
        <v>9.5000000000000001E-2</v>
      </c>
      <c r="H25" s="4">
        <v>2.8599999999999994E-7</v>
      </c>
      <c r="I25" s="5">
        <v>1.7999999999999999E-2</v>
      </c>
      <c r="J25" t="s">
        <v>60</v>
      </c>
      <c r="K25">
        <v>1995</v>
      </c>
      <c r="M25" s="14">
        <f t="shared" si="1"/>
        <v>2.1791941835153605E-7</v>
      </c>
      <c r="N25" s="14">
        <f t="shared" si="0"/>
        <v>2.6885693032726867E-7</v>
      </c>
      <c r="O25" s="4">
        <f t="shared" si="2"/>
        <v>6.0648000000000001E-7</v>
      </c>
    </row>
    <row r="26" spans="1:15" x14ac:dyDescent="0.25">
      <c r="A26" t="s">
        <v>86</v>
      </c>
      <c r="B26" s="3" t="s">
        <v>139</v>
      </c>
      <c r="C26" t="s">
        <v>108</v>
      </c>
      <c r="D26" t="s">
        <v>150</v>
      </c>
      <c r="E26">
        <v>1.9900000000000001E-2</v>
      </c>
      <c r="F26">
        <v>1.1000000000000001E-3</v>
      </c>
      <c r="G26">
        <v>0.11600000000000001</v>
      </c>
      <c r="H26" s="4">
        <v>1.0069999999999998E-6</v>
      </c>
      <c r="I26" s="5">
        <v>2.3E-2</v>
      </c>
      <c r="J26" t="s">
        <v>60</v>
      </c>
      <c r="K26">
        <v>1995</v>
      </c>
      <c r="M26" s="14">
        <f t="shared" si="1"/>
        <v>9.235529251014043E-7</v>
      </c>
      <c r="N26" s="14">
        <f t="shared" si="0"/>
        <v>1.2241556787431116E-6</v>
      </c>
      <c r="O26" s="4">
        <f t="shared" si="2"/>
        <v>2.0722240000000009E-6</v>
      </c>
    </row>
    <row r="27" spans="1:15" x14ac:dyDescent="0.25">
      <c r="A27" t="s">
        <v>90</v>
      </c>
      <c r="B27" s="3" t="s">
        <v>140</v>
      </c>
      <c r="C27" t="s">
        <v>109</v>
      </c>
      <c r="D27" t="s">
        <v>150</v>
      </c>
      <c r="E27">
        <v>1.4500000000000001E-2</v>
      </c>
      <c r="F27">
        <v>6.3000000000000003E-4</v>
      </c>
      <c r="G27">
        <v>0.09</v>
      </c>
      <c r="H27" s="4">
        <v>3.5599999999999996E-7</v>
      </c>
      <c r="I27" s="5">
        <v>1.9E-2</v>
      </c>
      <c r="J27" t="s">
        <v>60</v>
      </c>
      <c r="K27">
        <v>1995</v>
      </c>
      <c r="M27" s="14">
        <f t="shared" si="1"/>
        <v>4.9768372430797605E-7</v>
      </c>
      <c r="N27" s="14">
        <f t="shared" si="0"/>
        <v>6.3972341877159474E-7</v>
      </c>
      <c r="O27" s="4">
        <f t="shared" si="2"/>
        <v>7.1442000000000012E-7</v>
      </c>
    </row>
    <row r="28" spans="1:15" x14ac:dyDescent="0.25">
      <c r="A28" t="s">
        <v>87</v>
      </c>
      <c r="B28" s="3" t="s">
        <v>142</v>
      </c>
      <c r="C28" t="s">
        <v>110</v>
      </c>
      <c r="D28" t="s">
        <v>150</v>
      </c>
      <c r="E28">
        <v>1.5100000000000001E-2</v>
      </c>
      <c r="F28">
        <v>6.4000000000000005E-4</v>
      </c>
      <c r="G28">
        <v>0.1</v>
      </c>
      <c r="H28" s="4">
        <v>6.6300000000000005E-7</v>
      </c>
      <c r="I28" s="5">
        <v>2.5999999999999999E-2</v>
      </c>
      <c r="J28" t="s">
        <v>60</v>
      </c>
      <c r="K28">
        <v>1995</v>
      </c>
      <c r="M28" s="14">
        <f t="shared" si="1"/>
        <v>5.3869594693507497E-7</v>
      </c>
      <c r="N28" s="14">
        <f t="shared" si="0"/>
        <v>6.9516930365893029E-7</v>
      </c>
      <c r="O28" s="4">
        <f t="shared" si="2"/>
        <v>8.9600000000000008E-7</v>
      </c>
    </row>
    <row r="29" spans="1:15" x14ac:dyDescent="0.25">
      <c r="A29" t="s">
        <v>88</v>
      </c>
      <c r="B29" s="3" t="s">
        <v>141</v>
      </c>
      <c r="C29" t="s">
        <v>111</v>
      </c>
      <c r="D29" t="s">
        <v>150</v>
      </c>
      <c r="E29">
        <v>5.8099999999999999E-2</v>
      </c>
      <c r="F29">
        <v>3.7000000000000002E-3</v>
      </c>
      <c r="G29">
        <v>0.185</v>
      </c>
      <c r="H29" s="4">
        <v>1.0159999999999999E-5</v>
      </c>
      <c r="I29" s="5">
        <v>4.1000000000000002E-2</v>
      </c>
      <c r="J29" t="s">
        <v>60</v>
      </c>
      <c r="K29">
        <v>1995</v>
      </c>
      <c r="M29" s="14">
        <f t="shared" si="1"/>
        <v>7.4857913249499329E-6</v>
      </c>
      <c r="N29" s="14">
        <f t="shared" si="0"/>
        <v>1.1009026479879564E-5</v>
      </c>
      <c r="O29" s="4">
        <f t="shared" si="2"/>
        <v>1.7728550000000002E-5</v>
      </c>
    </row>
    <row r="30" spans="1:15" x14ac:dyDescent="0.25">
      <c r="A30" t="s">
        <v>89</v>
      </c>
      <c r="B30" s="3" t="s">
        <v>143</v>
      </c>
      <c r="C30" t="s">
        <v>112</v>
      </c>
      <c r="D30" t="s">
        <v>150</v>
      </c>
      <c r="E30">
        <v>0.32800000000000001</v>
      </c>
      <c r="F30">
        <v>2.878E-2</v>
      </c>
      <c r="G30">
        <v>0.38900000000000001</v>
      </c>
      <c r="H30" s="4">
        <v>3.2689999999999998E-4</v>
      </c>
      <c r="I30" s="5">
        <v>0.08</v>
      </c>
      <c r="J30" t="s">
        <v>60</v>
      </c>
      <c r="K30">
        <v>1995</v>
      </c>
      <c r="M30" s="14">
        <f t="shared" si="1"/>
        <v>2.199395573704706E-4</v>
      </c>
      <c r="N30" s="14">
        <f t="shared" si="0"/>
        <v>3.8258613278113008E-4</v>
      </c>
      <c r="O30" s="4">
        <f t="shared" si="2"/>
        <v>6.097025732E-4</v>
      </c>
    </row>
    <row r="31" spans="1:15" x14ac:dyDescent="0.25">
      <c r="A31" t="s">
        <v>157</v>
      </c>
      <c r="B31" s="3" t="s">
        <v>191</v>
      </c>
      <c r="C31" t="s">
        <v>192</v>
      </c>
      <c r="D31" t="s">
        <v>150</v>
      </c>
      <c r="E31">
        <v>2.3E-2</v>
      </c>
      <c r="F31">
        <f>1.13*10^-3</f>
        <v>1.1299999999999999E-3</v>
      </c>
      <c r="G31">
        <v>0.13250000000000001</v>
      </c>
      <c r="H31" s="4">
        <f>0.00000135</f>
        <v>1.35E-6</v>
      </c>
      <c r="I31" s="5"/>
      <c r="J31" t="s">
        <v>156</v>
      </c>
      <c r="K31">
        <v>1990</v>
      </c>
      <c r="L31" t="s">
        <v>155</v>
      </c>
      <c r="M31" s="14">
        <f t="shared" si="1"/>
        <v>1.2253388229487016E-6</v>
      </c>
      <c r="N31" s="14">
        <f t="shared" si="0"/>
        <v>1.6471377047227877E-6</v>
      </c>
      <c r="O31" s="4">
        <f t="shared" si="2"/>
        <v>2.7773987500000002E-6</v>
      </c>
    </row>
    <row r="32" spans="1:15" x14ac:dyDescent="0.25">
      <c r="A32" t="s">
        <v>158</v>
      </c>
      <c r="B32" s="3" t="s">
        <v>173</v>
      </c>
      <c r="C32" t="s">
        <v>92</v>
      </c>
      <c r="D32" t="s">
        <v>145</v>
      </c>
      <c r="E32">
        <v>2</v>
      </c>
      <c r="F32">
        <v>0.16300000000000001</v>
      </c>
      <c r="G32">
        <v>0.93</v>
      </c>
      <c r="H32" s="4">
        <v>1.5800000000000002E-2</v>
      </c>
      <c r="I32" s="5"/>
      <c r="J32" t="s">
        <v>156</v>
      </c>
      <c r="K32">
        <v>1990</v>
      </c>
      <c r="M32" s="14">
        <f t="shared" si="1"/>
        <v>7.5112689286954025E-3</v>
      </c>
      <c r="N32" s="14">
        <f t="shared" si="0"/>
        <v>1.5570384454574312E-2</v>
      </c>
      <c r="O32" s="4">
        <f t="shared" si="2"/>
        <v>1.9737018000000002E-2</v>
      </c>
    </row>
    <row r="33" spans="1:15" x14ac:dyDescent="0.25">
      <c r="A33" t="s">
        <v>159</v>
      </c>
      <c r="B33" s="3" t="s">
        <v>174</v>
      </c>
      <c r="C33" t="s">
        <v>94</v>
      </c>
      <c r="D33" t="s">
        <v>144</v>
      </c>
      <c r="E33">
        <v>0.39</v>
      </c>
      <c r="F33">
        <v>4.5900000000000003E-2</v>
      </c>
      <c r="G33">
        <v>0.48749999999999999</v>
      </c>
      <c r="H33" s="4">
        <v>7.8899999999999999E-4</v>
      </c>
      <c r="I33" s="5"/>
      <c r="J33" t="s">
        <v>156</v>
      </c>
      <c r="K33">
        <v>1990</v>
      </c>
      <c r="M33" s="14">
        <f t="shared" si="1"/>
        <v>3.0842594740789267E-4</v>
      </c>
      <c r="N33" s="14">
        <f t="shared" si="0"/>
        <v>5.4559488401183015E-4</v>
      </c>
      <c r="O33" s="4">
        <f t="shared" si="2"/>
        <v>1.5271790625000004E-3</v>
      </c>
    </row>
    <row r="34" spans="1:15" x14ac:dyDescent="0.25">
      <c r="A34" t="s">
        <v>159</v>
      </c>
      <c r="B34" s="3" t="s">
        <v>174</v>
      </c>
      <c r="C34" t="s">
        <v>94</v>
      </c>
      <c r="D34" t="s">
        <v>144</v>
      </c>
      <c r="E34">
        <v>0.57499999999999996</v>
      </c>
      <c r="F34">
        <v>5.3999999999999999E-2</v>
      </c>
      <c r="G34">
        <v>0.51500000000000001</v>
      </c>
      <c r="H34" s="4">
        <v>9.8700000000000003E-4</v>
      </c>
      <c r="J34" t="s">
        <v>156</v>
      </c>
      <c r="K34">
        <v>1990</v>
      </c>
      <c r="M34" s="14">
        <f t="shared" si="1"/>
        <v>6.5831390832004006E-4</v>
      </c>
      <c r="N34" s="14">
        <f t="shared" ref="N34:N51" si="3">0.00376*E34^2.05</f>
        <v>1.2092244686511911E-3</v>
      </c>
      <c r="O34" s="4">
        <f t="shared" si="2"/>
        <v>2.005101E-3</v>
      </c>
    </row>
    <row r="35" spans="1:15" x14ac:dyDescent="0.25">
      <c r="A35" t="s">
        <v>160</v>
      </c>
      <c r="B35" s="3" t="s">
        <v>175</v>
      </c>
      <c r="C35" t="s">
        <v>92</v>
      </c>
      <c r="D35" t="s">
        <v>145</v>
      </c>
      <c r="E35">
        <v>0.17</v>
      </c>
      <c r="F35">
        <v>1.2999999999999999E-2</v>
      </c>
      <c r="G35">
        <v>0.35</v>
      </c>
      <c r="H35" s="4">
        <v>1.6200000000000001E-4</v>
      </c>
      <c r="J35" t="s">
        <v>156</v>
      </c>
      <c r="K35">
        <v>1990</v>
      </c>
      <c r="M35" s="14">
        <f t="shared" si="1"/>
        <v>6.0935232619133535E-5</v>
      </c>
      <c r="N35" s="14">
        <f t="shared" si="3"/>
        <v>9.9450766277495658E-5</v>
      </c>
      <c r="O35" s="4">
        <f t="shared" si="2"/>
        <v>2.2295E-4</v>
      </c>
    </row>
    <row r="36" spans="1:15" x14ac:dyDescent="0.25">
      <c r="A36" t="s">
        <v>161</v>
      </c>
      <c r="B36" s="3" t="s">
        <v>178</v>
      </c>
      <c r="C36" t="s">
        <v>193</v>
      </c>
      <c r="D36" t="s">
        <v>144</v>
      </c>
      <c r="E36">
        <v>2</v>
      </c>
      <c r="F36">
        <v>0.19600000000000001</v>
      </c>
      <c r="G36">
        <v>0.85</v>
      </c>
      <c r="H36" s="4">
        <v>1.32E-2</v>
      </c>
      <c r="J36" t="s">
        <v>156</v>
      </c>
      <c r="K36">
        <v>1990</v>
      </c>
      <c r="M36" s="14">
        <f t="shared" si="1"/>
        <v>7.5112689286954025E-3</v>
      </c>
      <c r="N36" s="14">
        <f t="shared" si="3"/>
        <v>1.5570384454574312E-2</v>
      </c>
      <c r="O36" s="4">
        <f t="shared" si="2"/>
        <v>1.9825400000000003E-2</v>
      </c>
    </row>
    <row r="37" spans="1:15" x14ac:dyDescent="0.25">
      <c r="A37" t="s">
        <v>162</v>
      </c>
      <c r="B37" s="3" t="s">
        <v>179</v>
      </c>
      <c r="C37" t="s">
        <v>194</v>
      </c>
      <c r="D37" t="s">
        <v>151</v>
      </c>
      <c r="E37">
        <v>0.61499999999999999</v>
      </c>
      <c r="F37">
        <v>4.7399999999999998E-2</v>
      </c>
      <c r="G37">
        <v>0.51</v>
      </c>
      <c r="H37" s="4">
        <v>1.25E-3</v>
      </c>
      <c r="J37" t="s">
        <v>156</v>
      </c>
      <c r="K37">
        <v>1990</v>
      </c>
      <c r="M37" s="14">
        <f t="shared" si="1"/>
        <v>7.507145461939092E-4</v>
      </c>
      <c r="N37" s="14">
        <f t="shared" si="3"/>
        <v>1.3879756025155787E-3</v>
      </c>
      <c r="O37" s="4">
        <f t="shared" si="2"/>
        <v>1.7260236000000001E-3</v>
      </c>
    </row>
    <row r="38" spans="1:15" x14ac:dyDescent="0.25">
      <c r="A38" t="s">
        <v>163</v>
      </c>
      <c r="B38" s="3" t="s">
        <v>180</v>
      </c>
      <c r="C38" t="s">
        <v>101</v>
      </c>
      <c r="D38" t="s">
        <v>146</v>
      </c>
      <c r="E38">
        <v>9.1999999999999998E-2</v>
      </c>
      <c r="F38">
        <f>8.07*10^-3</f>
        <v>8.0700000000000008E-3</v>
      </c>
      <c r="G38">
        <v>0.2175</v>
      </c>
      <c r="H38" s="4">
        <v>2.2500000000000001E-5</v>
      </c>
      <c r="J38" t="s">
        <v>156</v>
      </c>
      <c r="K38">
        <v>1990</v>
      </c>
      <c r="M38" s="14">
        <f t="shared" si="1"/>
        <v>1.8368739566496844E-5</v>
      </c>
      <c r="N38" s="14">
        <f t="shared" si="3"/>
        <v>2.8245735697037201E-5</v>
      </c>
      <c r="O38" s="4">
        <f t="shared" si="2"/>
        <v>5.3446601250000013E-5</v>
      </c>
    </row>
    <row r="39" spans="1:15" x14ac:dyDescent="0.25">
      <c r="A39" t="s">
        <v>164</v>
      </c>
      <c r="B39" s="3" t="s">
        <v>181</v>
      </c>
      <c r="C39" t="s">
        <v>97</v>
      </c>
      <c r="D39" t="s">
        <v>151</v>
      </c>
      <c r="E39">
        <v>5.3999999999999999E-2</v>
      </c>
      <c r="F39">
        <f>2.8*10^-3</f>
        <v>2.8E-3</v>
      </c>
      <c r="G39">
        <v>0.18</v>
      </c>
      <c r="H39" s="4">
        <v>6.6599999999999998E-6</v>
      </c>
      <c r="J39" t="s">
        <v>156</v>
      </c>
      <c r="K39">
        <v>1990</v>
      </c>
      <c r="M39" s="14">
        <f t="shared" si="1"/>
        <v>6.4888351782893811E-6</v>
      </c>
      <c r="N39" s="14">
        <f t="shared" si="3"/>
        <v>9.4753454549323551E-6</v>
      </c>
      <c r="O39" s="4">
        <f>E39*(SQRT((0.14*F39/E39))*G39)^2</f>
        <v>1.27008E-5</v>
      </c>
    </row>
    <row r="40" spans="1:15" x14ac:dyDescent="0.25">
      <c r="A40" t="s">
        <v>165</v>
      </c>
      <c r="B40" s="3" t="s">
        <v>182</v>
      </c>
      <c r="C40" t="s">
        <v>192</v>
      </c>
      <c r="D40" t="s">
        <v>150</v>
      </c>
      <c r="E40">
        <v>7.0000000000000001E-3</v>
      </c>
      <c r="F40">
        <f>4.32*10^-4</f>
        <v>4.3200000000000004E-4</v>
      </c>
      <c r="G40">
        <v>9.7500000000000003E-2</v>
      </c>
      <c r="H40" s="4">
        <v>2.5699999999999999E-7</v>
      </c>
      <c r="J40" t="s">
        <v>156</v>
      </c>
      <c r="K40">
        <v>1990</v>
      </c>
      <c r="M40" s="14">
        <f t="shared" si="1"/>
        <v>1.2002679293188861E-7</v>
      </c>
      <c r="N40" s="14">
        <f t="shared" si="3"/>
        <v>1.4376025252052525E-7</v>
      </c>
      <c r="O40" s="4">
        <f t="shared" si="2"/>
        <v>5.749380000000003E-7</v>
      </c>
    </row>
    <row r="41" spans="1:15" x14ac:dyDescent="0.25">
      <c r="A41" t="s">
        <v>166</v>
      </c>
      <c r="B41" s="3" t="s">
        <v>183</v>
      </c>
      <c r="C41" t="s">
        <v>98</v>
      </c>
      <c r="D41" t="s">
        <v>145</v>
      </c>
      <c r="E41">
        <v>6.0999999999999999E-2</v>
      </c>
      <c r="F41">
        <f>4.83*10^-3</f>
        <v>4.8300000000000001E-3</v>
      </c>
      <c r="G41">
        <v>0.24</v>
      </c>
      <c r="H41" s="4">
        <v>2.4499999999999999E-5</v>
      </c>
      <c r="J41" t="s">
        <v>156</v>
      </c>
      <c r="K41">
        <v>1990</v>
      </c>
      <c r="M41" s="14">
        <f t="shared" si="1"/>
        <v>8.2328631737769025E-6</v>
      </c>
      <c r="N41" s="14">
        <f t="shared" si="3"/>
        <v>1.2165053036965361E-5</v>
      </c>
      <c r="O41" s="4">
        <f t="shared" si="2"/>
        <v>3.8949120000000011E-5</v>
      </c>
    </row>
    <row r="42" spans="1:15" x14ac:dyDescent="0.25">
      <c r="A42" t="s">
        <v>167</v>
      </c>
      <c r="B42" s="3" t="s">
        <v>184</v>
      </c>
      <c r="C42" t="s">
        <v>103</v>
      </c>
      <c r="D42" t="s">
        <v>149</v>
      </c>
      <c r="E42">
        <v>0.104</v>
      </c>
      <c r="F42">
        <v>0.01</v>
      </c>
      <c r="G42">
        <v>0.27500000000000002</v>
      </c>
      <c r="H42" s="4">
        <v>5.9599999999999997E-6</v>
      </c>
      <c r="J42" t="s">
        <v>156</v>
      </c>
      <c r="K42">
        <v>1990</v>
      </c>
      <c r="M42" s="14">
        <f t="shared" si="1"/>
        <v>2.3338226025994168E-5</v>
      </c>
      <c r="N42" s="14">
        <f t="shared" si="3"/>
        <v>3.6316684279813187E-5</v>
      </c>
      <c r="O42" s="4">
        <f t="shared" si="2"/>
        <v>1.05875E-4</v>
      </c>
    </row>
    <row r="43" spans="1:15" x14ac:dyDescent="0.25">
      <c r="A43" t="s">
        <v>168</v>
      </c>
      <c r="B43" s="3" t="s">
        <v>185</v>
      </c>
      <c r="C43" t="s">
        <v>95</v>
      </c>
      <c r="D43" t="s">
        <v>148</v>
      </c>
      <c r="E43">
        <v>0.08</v>
      </c>
      <c r="F43">
        <v>9.4999999999999998E-3</v>
      </c>
      <c r="G43">
        <v>0.29249999999999998</v>
      </c>
      <c r="H43" s="4">
        <v>5.8699999999999997E-5</v>
      </c>
      <c r="J43" t="s">
        <v>156</v>
      </c>
      <c r="K43">
        <v>1990</v>
      </c>
      <c r="M43" s="14">
        <f t="shared" si="1"/>
        <v>1.3980943303212604E-5</v>
      </c>
      <c r="N43" s="14">
        <f t="shared" si="3"/>
        <v>2.1209103832281809E-5</v>
      </c>
      <c r="O43" s="4">
        <f t="shared" si="2"/>
        <v>1.137898125E-4</v>
      </c>
    </row>
    <row r="44" spans="1:15" x14ac:dyDescent="0.25">
      <c r="A44" t="s">
        <v>169</v>
      </c>
      <c r="B44" s="3" t="s">
        <v>186</v>
      </c>
      <c r="C44" t="s">
        <v>195</v>
      </c>
      <c r="D44" t="s">
        <v>145</v>
      </c>
      <c r="E44">
        <v>0.54</v>
      </c>
      <c r="F44">
        <v>5.8100000000000001E-3</v>
      </c>
      <c r="G44">
        <v>0.49</v>
      </c>
      <c r="H44" s="4">
        <v>1.01E-3</v>
      </c>
      <c r="J44" t="s">
        <v>156</v>
      </c>
      <c r="K44">
        <v>1990</v>
      </c>
      <c r="M44" s="14">
        <f t="shared" si="1"/>
        <v>5.8232675317662912E-4</v>
      </c>
      <c r="N44" s="14">
        <f t="shared" si="3"/>
        <v>1.0631512461320338E-3</v>
      </c>
      <c r="O44" s="4">
        <f t="shared" si="2"/>
        <v>1.9529734000000003E-4</v>
      </c>
    </row>
    <row r="45" spans="1:15" x14ac:dyDescent="0.25">
      <c r="A45" t="s">
        <v>170</v>
      </c>
      <c r="B45" s="3" t="s">
        <v>187</v>
      </c>
      <c r="C45" t="s">
        <v>92</v>
      </c>
      <c r="D45" t="s">
        <v>145</v>
      </c>
      <c r="E45">
        <v>0.27</v>
      </c>
      <c r="F45">
        <v>2.3E-2</v>
      </c>
      <c r="G45">
        <v>0.45</v>
      </c>
      <c r="H45" s="4">
        <v>4.6500000000000003E-4</v>
      </c>
      <c r="J45" t="s">
        <v>156</v>
      </c>
      <c r="K45">
        <v>1990</v>
      </c>
      <c r="M45" s="14">
        <f t="shared" si="1"/>
        <v>1.5040253676004055E-4</v>
      </c>
      <c r="N45" s="14">
        <f t="shared" si="3"/>
        <v>2.5673410294516286E-4</v>
      </c>
      <c r="O45" s="4">
        <f t="shared" si="2"/>
        <v>6.5204999999999994E-4</v>
      </c>
    </row>
    <row r="46" spans="1:15" x14ac:dyDescent="0.25">
      <c r="A46" t="s">
        <v>172</v>
      </c>
      <c r="B46" s="3" t="s">
        <v>188</v>
      </c>
      <c r="C46" t="s">
        <v>92</v>
      </c>
      <c r="D46" t="s">
        <v>145</v>
      </c>
      <c r="E46">
        <v>0.34</v>
      </c>
      <c r="F46">
        <v>2.6599999999999999E-2</v>
      </c>
      <c r="G46">
        <v>0.44500000000000001</v>
      </c>
      <c r="H46" s="4">
        <v>6.0700000000000001E-4</v>
      </c>
      <c r="J46" t="s">
        <v>156</v>
      </c>
      <c r="K46">
        <v>1990</v>
      </c>
      <c r="M46" s="14">
        <f t="shared" si="1"/>
        <v>2.3592830898707437E-4</v>
      </c>
      <c r="N46" s="14">
        <f t="shared" si="3"/>
        <v>4.1183155990495279E-4</v>
      </c>
      <c r="O46" s="4">
        <f t="shared" si="2"/>
        <v>7.3744510000000002E-4</v>
      </c>
    </row>
    <row r="47" spans="1:15" x14ac:dyDescent="0.25">
      <c r="A47" t="s">
        <v>171</v>
      </c>
      <c r="B47" s="3" t="s">
        <v>189</v>
      </c>
      <c r="C47" t="s">
        <v>196</v>
      </c>
      <c r="D47" t="s">
        <v>145</v>
      </c>
      <c r="E47">
        <v>0.79</v>
      </c>
      <c r="F47">
        <v>7.4899999999999994E-2</v>
      </c>
      <c r="G47">
        <v>0.60499999999999998</v>
      </c>
      <c r="H47" s="4">
        <v>3.0300000000000001E-3</v>
      </c>
      <c r="J47" t="s">
        <v>156</v>
      </c>
      <c r="K47">
        <v>1990</v>
      </c>
      <c r="M47" s="14">
        <f t="shared" si="1"/>
        <v>1.2242424636727798E-3</v>
      </c>
      <c r="N47" s="14">
        <f t="shared" si="3"/>
        <v>2.3191208587855648E-3</v>
      </c>
      <c r="O47" s="4">
        <f t="shared" si="2"/>
        <v>3.8381381500000003E-3</v>
      </c>
    </row>
    <row r="48" spans="1:15" x14ac:dyDescent="0.25">
      <c r="A48" t="s">
        <v>76</v>
      </c>
      <c r="B48" s="3" t="s">
        <v>128</v>
      </c>
      <c r="C48" t="s">
        <v>101</v>
      </c>
      <c r="D48" t="s">
        <v>146</v>
      </c>
      <c r="E48">
        <v>0.4</v>
      </c>
      <c r="F48">
        <v>2.4299999999999999E-2</v>
      </c>
      <c r="G48">
        <v>0.32500000000000001</v>
      </c>
      <c r="H48" s="4">
        <v>1.83E-4</v>
      </c>
      <c r="J48" t="s">
        <v>245</v>
      </c>
      <c r="K48">
        <v>1968</v>
      </c>
      <c r="L48" t="s">
        <v>154</v>
      </c>
      <c r="M48" s="14">
        <f>0.00194*E48^1.953</f>
        <v>3.2405960104164936E-4</v>
      </c>
      <c r="N48" s="14">
        <f t="shared" si="3"/>
        <v>5.7465981293771838E-4</v>
      </c>
      <c r="O48" s="4">
        <f t="shared" si="2"/>
        <v>3.5933625000000001E-4</v>
      </c>
    </row>
    <row r="49" spans="1:15" x14ac:dyDescent="0.25">
      <c r="A49" t="s">
        <v>76</v>
      </c>
      <c r="B49" s="3" t="s">
        <v>128</v>
      </c>
      <c r="C49" t="s">
        <v>101</v>
      </c>
      <c r="D49" t="s">
        <v>146</v>
      </c>
      <c r="E49">
        <v>0.50739999999999996</v>
      </c>
      <c r="F49">
        <v>7.3200000000000001E-2</v>
      </c>
      <c r="H49" s="4">
        <v>3.28E-4</v>
      </c>
      <c r="J49" t="s">
        <v>198</v>
      </c>
      <c r="K49">
        <v>2009</v>
      </c>
      <c r="L49" t="s">
        <v>154</v>
      </c>
      <c r="M49" s="14">
        <f t="shared" si="1"/>
        <v>5.1564544288941136E-4</v>
      </c>
      <c r="N49" s="14">
        <f t="shared" si="3"/>
        <v>9.3574236840469232E-4</v>
      </c>
      <c r="O49" s="4">
        <f t="shared" si="2"/>
        <v>0</v>
      </c>
    </row>
    <row r="50" spans="1:15" x14ac:dyDescent="0.25">
      <c r="A50" t="s">
        <v>199</v>
      </c>
      <c r="B50" s="3" t="s">
        <v>200</v>
      </c>
      <c r="C50" t="s">
        <v>201</v>
      </c>
      <c r="D50" t="s">
        <v>148</v>
      </c>
      <c r="E50">
        <v>8.7279999999999996E-2</v>
      </c>
      <c r="F50">
        <v>8.3199999999999993E-3</v>
      </c>
      <c r="H50" s="4">
        <v>4.0200000000000001E-5</v>
      </c>
      <c r="J50" t="s">
        <v>202</v>
      </c>
      <c r="K50">
        <v>2004</v>
      </c>
      <c r="L50" t="s">
        <v>155</v>
      </c>
      <c r="M50" s="14">
        <f t="shared" si="1"/>
        <v>1.6573270259139051E-5</v>
      </c>
      <c r="N50" s="14">
        <f t="shared" si="3"/>
        <v>2.535496742770618E-5</v>
      </c>
      <c r="O50" s="4">
        <f t="shared" si="2"/>
        <v>0</v>
      </c>
    </row>
    <row r="51" spans="1:15" x14ac:dyDescent="0.25">
      <c r="A51" t="s">
        <v>205</v>
      </c>
      <c r="B51" s="3" t="s">
        <v>204</v>
      </c>
      <c r="C51" t="s">
        <v>201</v>
      </c>
      <c r="D51" t="s">
        <v>148</v>
      </c>
      <c r="E51">
        <v>0.2893</v>
      </c>
      <c r="F51">
        <f>0.0215+0.0062</f>
        <v>2.7699999999999999E-2</v>
      </c>
      <c r="G51">
        <f>0.772/2</f>
        <v>0.38600000000000001</v>
      </c>
      <c r="H51" s="4">
        <f>0.00034176</f>
        <v>3.4175999999999998E-4</v>
      </c>
      <c r="J51" t="s">
        <v>210</v>
      </c>
      <c r="K51">
        <v>2007</v>
      </c>
      <c r="M51" s="14">
        <f t="shared" si="1"/>
        <v>1.7211361278591473E-4</v>
      </c>
      <c r="N51" s="14">
        <f t="shared" si="3"/>
        <v>2.9576864649414768E-4</v>
      </c>
      <c r="O51" s="4">
        <f t="shared" si="2"/>
        <v>5.7780648800000015E-4</v>
      </c>
    </row>
    <row r="52" spans="1:15" s="10" customFormat="1" x14ac:dyDescent="0.25">
      <c r="A52" s="10" t="s">
        <v>205</v>
      </c>
      <c r="B52" s="11" t="s">
        <v>204</v>
      </c>
      <c r="C52" s="10" t="s">
        <v>201</v>
      </c>
      <c r="D52" s="10" t="s">
        <v>148</v>
      </c>
      <c r="E52" s="10">
        <v>0.2893</v>
      </c>
      <c r="F52" s="10">
        <f>0.0215+0.0062</f>
        <v>2.7699999999999999E-2</v>
      </c>
      <c r="H52" s="12">
        <f>0.000188</f>
        <v>1.8799999999999999E-4</v>
      </c>
      <c r="J52" s="10" t="s">
        <v>210</v>
      </c>
      <c r="K52" s="10">
        <v>2007</v>
      </c>
      <c r="M52" s="15"/>
      <c r="N52" s="15"/>
    </row>
    <row r="53" spans="1:15" x14ac:dyDescent="0.25">
      <c r="A53" t="s">
        <v>237</v>
      </c>
      <c r="B53" s="3" t="s">
        <v>236</v>
      </c>
      <c r="C53" t="s">
        <v>238</v>
      </c>
      <c r="D53" t="s">
        <v>239</v>
      </c>
      <c r="E53">
        <v>3.46E-3</v>
      </c>
      <c r="F53">
        <f>E53*0.0573</f>
        <v>1.9825799999999998E-4</v>
      </c>
      <c r="G53">
        <v>5.5E-2</v>
      </c>
      <c r="H53" s="4">
        <f>0.0000000178</f>
        <v>1.7800000000000001E-8</v>
      </c>
      <c r="J53" t="s">
        <v>235</v>
      </c>
      <c r="K53">
        <v>1993</v>
      </c>
      <c r="L53" t="s">
        <v>232</v>
      </c>
      <c r="M53" s="14">
        <f t="shared" ref="M53:M61" si="4">0.00194*E53^1.953</f>
        <v>3.0312192540134536E-8</v>
      </c>
      <c r="N53" s="14">
        <f t="shared" ref="N53:N62" si="5">0.00376*E53^2.05</f>
        <v>3.3907349864388953E-8</v>
      </c>
      <c r="O53" s="4">
        <f t="shared" si="2"/>
        <v>8.3962262999999996E-8</v>
      </c>
    </row>
    <row r="54" spans="1:15" x14ac:dyDescent="0.25">
      <c r="A54" t="s">
        <v>237</v>
      </c>
      <c r="B54" s="3" t="s">
        <v>236</v>
      </c>
      <c r="C54" t="s">
        <v>238</v>
      </c>
      <c r="D54" t="s">
        <v>239</v>
      </c>
      <c r="E54">
        <v>3.6600000000000001E-3</v>
      </c>
      <c r="F54">
        <f>E54*0.534</f>
        <v>1.95444E-3</v>
      </c>
      <c r="G54">
        <v>5.3999999999999999E-2</v>
      </c>
      <c r="H54" s="4">
        <v>1.8250000000000001E-8</v>
      </c>
      <c r="J54" t="s">
        <v>235</v>
      </c>
      <c r="K54">
        <v>1993</v>
      </c>
      <c r="M54" s="14">
        <f t="shared" si="4"/>
        <v>3.3828309059619949E-8</v>
      </c>
      <c r="N54" s="14">
        <f t="shared" si="5"/>
        <v>3.8047319903463628E-8</v>
      </c>
      <c r="O54" s="4">
        <f t="shared" si="2"/>
        <v>7.9788058559999992E-7</v>
      </c>
    </row>
    <row r="55" spans="1:15" x14ac:dyDescent="0.25">
      <c r="A55" t="s">
        <v>237</v>
      </c>
      <c r="B55" s="3" t="s">
        <v>236</v>
      </c>
      <c r="C55" t="s">
        <v>238</v>
      </c>
      <c r="D55" t="s">
        <v>239</v>
      </c>
      <c r="E55">
        <v>3.9300000000000003E-3</v>
      </c>
      <c r="F55">
        <f>E55*0.0569</f>
        <v>2.2361700000000001E-4</v>
      </c>
      <c r="G55">
        <v>5.5E-2</v>
      </c>
      <c r="H55" s="4">
        <v>2.4999999999999999E-8</v>
      </c>
      <c r="J55" t="s">
        <v>235</v>
      </c>
      <c r="K55">
        <v>1993</v>
      </c>
      <c r="M55" s="14">
        <f t="shared" si="4"/>
        <v>3.8873207881802865E-8</v>
      </c>
      <c r="N55" s="14">
        <f t="shared" si="5"/>
        <v>4.4024311548016494E-8</v>
      </c>
      <c r="O55" s="4">
        <f t="shared" si="2"/>
        <v>9.470179950000001E-8</v>
      </c>
    </row>
    <row r="56" spans="1:15" x14ac:dyDescent="0.25">
      <c r="A56" t="s">
        <v>237</v>
      </c>
      <c r="B56" s="3" t="s">
        <v>236</v>
      </c>
      <c r="C56" t="s">
        <v>238</v>
      </c>
      <c r="D56" t="s">
        <v>239</v>
      </c>
      <c r="E56">
        <v>4.1000000000000003E-3</v>
      </c>
      <c r="F56">
        <f>E56*0.0553</f>
        <v>2.2673000000000002E-4</v>
      </c>
      <c r="G56">
        <v>5.7000000000000002E-2</v>
      </c>
      <c r="H56" s="4">
        <v>2.955E-8</v>
      </c>
      <c r="J56" t="s">
        <v>235</v>
      </c>
      <c r="K56">
        <v>1993</v>
      </c>
      <c r="M56" s="14">
        <f t="shared" si="4"/>
        <v>4.222489731524487E-8</v>
      </c>
      <c r="N56" s="14">
        <f t="shared" si="5"/>
        <v>4.8016969974325607E-8</v>
      </c>
      <c r="O56" s="4">
        <f t="shared" si="2"/>
        <v>1.0313040779999999E-7</v>
      </c>
    </row>
    <row r="57" spans="1:15" x14ac:dyDescent="0.25">
      <c r="A57" t="s">
        <v>240</v>
      </c>
      <c r="B57" s="3" t="s">
        <v>241</v>
      </c>
      <c r="C57" t="s">
        <v>238</v>
      </c>
      <c r="D57" t="s">
        <v>239</v>
      </c>
      <c r="E57">
        <v>4.2399999999999998E-3</v>
      </c>
      <c r="F57">
        <f>E57*0.0256</f>
        <v>1.08544E-4</v>
      </c>
      <c r="G57">
        <v>4.4999999999999998E-2</v>
      </c>
      <c r="H57" s="4">
        <v>6.96E-9</v>
      </c>
      <c r="J57" t="s">
        <v>235</v>
      </c>
      <c r="K57">
        <v>1993</v>
      </c>
      <c r="M57" s="14">
        <f t="shared" si="4"/>
        <v>4.5086575255435516E-8</v>
      </c>
      <c r="N57" s="14">
        <f t="shared" si="5"/>
        <v>5.1438447331377805E-8</v>
      </c>
      <c r="O57" s="4">
        <f t="shared" si="2"/>
        <v>3.0772224000000004E-8</v>
      </c>
    </row>
    <row r="58" spans="1:15" x14ac:dyDescent="0.25">
      <c r="A58" t="s">
        <v>240</v>
      </c>
      <c r="B58" s="3" t="s">
        <v>241</v>
      </c>
      <c r="C58" t="s">
        <v>238</v>
      </c>
      <c r="D58" t="s">
        <v>239</v>
      </c>
      <c r="E58">
        <v>4.2399999999999998E-3</v>
      </c>
      <c r="F58">
        <f>E58*0.034</f>
        <v>1.4416E-4</v>
      </c>
      <c r="G58">
        <v>4.8000000000000001E-2</v>
      </c>
      <c r="H58" s="4">
        <v>1.05E-8</v>
      </c>
      <c r="J58" t="s">
        <v>235</v>
      </c>
      <c r="K58">
        <v>1993</v>
      </c>
      <c r="M58" s="14">
        <f t="shared" si="4"/>
        <v>4.5086575255435516E-8</v>
      </c>
      <c r="N58" s="14">
        <f t="shared" si="5"/>
        <v>5.1438447331377805E-8</v>
      </c>
      <c r="O58" s="4">
        <f t="shared" si="2"/>
        <v>4.6500249600000013E-8</v>
      </c>
    </row>
    <row r="59" spans="1:15" x14ac:dyDescent="0.25">
      <c r="A59" t="s">
        <v>240</v>
      </c>
      <c r="B59" s="3" t="s">
        <v>241</v>
      </c>
      <c r="C59" t="s">
        <v>238</v>
      </c>
      <c r="D59" t="s">
        <v>239</v>
      </c>
      <c r="E59">
        <v>4.1000000000000003E-3</v>
      </c>
      <c r="F59">
        <f>E59*0.0463</f>
        <v>1.8983000000000002E-4</v>
      </c>
      <c r="G59">
        <v>5.0999999999999997E-2</v>
      </c>
      <c r="H59" s="4">
        <v>1.51E-8</v>
      </c>
      <c r="J59" t="s">
        <v>235</v>
      </c>
      <c r="K59">
        <v>1993</v>
      </c>
      <c r="M59" s="14">
        <f t="shared" si="4"/>
        <v>4.222489731524487E-8</v>
      </c>
      <c r="N59" s="14">
        <f t="shared" si="5"/>
        <v>4.8016969974325607E-8</v>
      </c>
      <c r="O59" s="4">
        <f t="shared" si="2"/>
        <v>6.9124696200000018E-8</v>
      </c>
    </row>
    <row r="60" spans="1:15" x14ac:dyDescent="0.25">
      <c r="A60" t="s">
        <v>240</v>
      </c>
      <c r="B60" s="3" t="s">
        <v>241</v>
      </c>
      <c r="C60" t="s">
        <v>238</v>
      </c>
      <c r="D60" t="s">
        <v>239</v>
      </c>
      <c r="E60">
        <v>4.5399999999999998E-3</v>
      </c>
      <c r="F60">
        <f>E60*0.0397</f>
        <v>1.8023799999999999E-4</v>
      </c>
      <c r="G60">
        <v>5.1999999999999998E-2</v>
      </c>
      <c r="H60" s="4">
        <v>1.3799999999999999E-8</v>
      </c>
      <c r="J60" t="s">
        <v>235</v>
      </c>
      <c r="K60">
        <v>1993</v>
      </c>
      <c r="M60" s="14">
        <f t="shared" si="4"/>
        <v>5.1526638466994998E-8</v>
      </c>
      <c r="N60" s="14">
        <f t="shared" si="5"/>
        <v>5.9176918056265634E-8</v>
      </c>
      <c r="O60" s="4">
        <f t="shared" si="2"/>
        <v>6.8230897279999983E-8</v>
      </c>
    </row>
    <row r="61" spans="1:15" x14ac:dyDescent="0.25">
      <c r="A61" t="s">
        <v>254</v>
      </c>
      <c r="B61" s="3" t="s">
        <v>255</v>
      </c>
      <c r="C61" t="s">
        <v>99</v>
      </c>
      <c r="D61" t="s">
        <v>145</v>
      </c>
      <c r="E61">
        <v>0.35149999999999998</v>
      </c>
      <c r="F61">
        <v>3.2000000000000001E-2</v>
      </c>
      <c r="G61">
        <v>0.48</v>
      </c>
      <c r="H61" s="4">
        <v>7.4089000000000002E-4</v>
      </c>
      <c r="J61" t="s">
        <v>252</v>
      </c>
      <c r="K61">
        <v>2015</v>
      </c>
      <c r="M61" s="14">
        <f t="shared" si="4"/>
        <v>2.5176415546445324E-4</v>
      </c>
      <c r="N61" s="14">
        <f t="shared" si="5"/>
        <v>4.4089459026542448E-4</v>
      </c>
      <c r="O61" s="4">
        <f t="shared" si="2"/>
        <v>1.0321919999999999E-3</v>
      </c>
    </row>
    <row r="62" spans="1:15" x14ac:dyDescent="0.25">
      <c r="E62">
        <v>0.90718399999999999</v>
      </c>
      <c r="F62">
        <f>0.1672/2</f>
        <v>8.3599999999999994E-2</v>
      </c>
      <c r="G62">
        <v>0.51794639643859597</v>
      </c>
      <c r="M62" s="14">
        <f t="shared" ref="M62" si="6">0.00194*E62^1.953</f>
        <v>1.6039130128318439E-3</v>
      </c>
      <c r="N62" s="14">
        <f t="shared" si="5"/>
        <v>3.0793806606549856E-3</v>
      </c>
      <c r="O62" s="4">
        <f t="shared" ref="O62" si="7">E62*(SQRT((0.14*F62/E62))*G62)^2</f>
        <v>3.1398141680079434E-3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26DC3-0FAD-4AD7-A0AF-AA9B32A624CD}">
  <dimension ref="A1:E13"/>
  <sheetViews>
    <sheetView workbookViewId="0">
      <selection activeCell="C3" sqref="A3:C3"/>
    </sheetView>
  </sheetViews>
  <sheetFormatPr defaultRowHeight="15" x14ac:dyDescent="0.25"/>
  <cols>
    <col min="1" max="1" width="18.85546875" bestFit="1" customWidth="1"/>
    <col min="3" max="3" width="95.42578125" bestFit="1" customWidth="1"/>
    <col min="4" max="4" width="176" bestFit="1" customWidth="1"/>
  </cols>
  <sheetData>
    <row r="1" spans="1:5" x14ac:dyDescent="0.25">
      <c r="A1" s="6" t="s">
        <v>197</v>
      </c>
      <c r="B1" s="6" t="s">
        <v>190</v>
      </c>
      <c r="C1" s="6" t="s">
        <v>207</v>
      </c>
      <c r="D1" s="6" t="s">
        <v>208</v>
      </c>
    </row>
    <row r="2" spans="1:5" x14ac:dyDescent="0.25">
      <c r="A2" t="s">
        <v>227</v>
      </c>
      <c r="B2" t="s">
        <v>228</v>
      </c>
      <c r="C2" t="s">
        <v>226</v>
      </c>
      <c r="D2" s="7" t="s">
        <v>203</v>
      </c>
      <c r="E2" s="7" t="s">
        <v>225</v>
      </c>
    </row>
    <row r="3" spans="1:5" ht="45" x14ac:dyDescent="0.25">
      <c r="A3" t="s">
        <v>212</v>
      </c>
      <c r="B3">
        <v>2007</v>
      </c>
      <c r="C3" s="2" t="s">
        <v>209</v>
      </c>
      <c r="D3" s="7" t="s">
        <v>206</v>
      </c>
    </row>
    <row r="4" spans="1:5" x14ac:dyDescent="0.25">
      <c r="A4" t="s">
        <v>212</v>
      </c>
      <c r="B4">
        <v>2007</v>
      </c>
      <c r="C4" t="s">
        <v>213</v>
      </c>
      <c r="D4" s="7" t="s">
        <v>211</v>
      </c>
    </row>
    <row r="5" spans="1:5" x14ac:dyDescent="0.25">
      <c r="A5" t="s">
        <v>202</v>
      </c>
      <c r="B5">
        <v>2009</v>
      </c>
      <c r="C5" t="s">
        <v>215</v>
      </c>
      <c r="D5" s="7" t="s">
        <v>214</v>
      </c>
    </row>
    <row r="6" spans="1:5" x14ac:dyDescent="0.25">
      <c r="C6" t="s">
        <v>217</v>
      </c>
      <c r="D6" s="7" t="s">
        <v>216</v>
      </c>
    </row>
    <row r="7" spans="1:5" x14ac:dyDescent="0.25">
      <c r="C7" t="s">
        <v>218</v>
      </c>
      <c r="D7" s="7" t="s">
        <v>216</v>
      </c>
    </row>
    <row r="8" spans="1:5" x14ac:dyDescent="0.25">
      <c r="A8" t="s">
        <v>221</v>
      </c>
      <c r="B8">
        <v>2015</v>
      </c>
      <c r="C8" t="s">
        <v>222</v>
      </c>
      <c r="D8" s="7" t="s">
        <v>220</v>
      </c>
    </row>
    <row r="9" spans="1:5" x14ac:dyDescent="0.25">
      <c r="A9" t="s">
        <v>224</v>
      </c>
      <c r="B9">
        <v>2010</v>
      </c>
      <c r="C9" t="s">
        <v>223</v>
      </c>
      <c r="D9" s="7" t="s">
        <v>219</v>
      </c>
    </row>
    <row r="10" spans="1:5" x14ac:dyDescent="0.25">
      <c r="A10" t="s">
        <v>246</v>
      </c>
      <c r="B10">
        <v>2005</v>
      </c>
      <c r="C10" t="s">
        <v>247</v>
      </c>
      <c r="D10" s="7" t="s">
        <v>229</v>
      </c>
    </row>
    <row r="11" spans="1:5" x14ac:dyDescent="0.25">
      <c r="A11" t="s">
        <v>249</v>
      </c>
      <c r="C11" t="s">
        <v>250</v>
      </c>
      <c r="D11" s="7" t="s">
        <v>251</v>
      </c>
    </row>
    <row r="12" spans="1:5" x14ac:dyDescent="0.25">
      <c r="A12" t="s">
        <v>252</v>
      </c>
      <c r="C12" t="s">
        <v>253</v>
      </c>
    </row>
    <row r="13" spans="1:5" x14ac:dyDescent="0.25">
      <c r="C13" s="4"/>
    </row>
  </sheetData>
  <hyperlinks>
    <hyperlink ref="D3" r:id="rId1" xr:uid="{DB8B3E74-9E11-49FA-B981-BD8DB2263232}"/>
    <hyperlink ref="D4" r:id="rId2" xr:uid="{571F2026-9C8F-43A6-9C63-B89C48E26B34}"/>
    <hyperlink ref="D5" r:id="rId3" xr:uid="{6C8BAF18-6294-4FA2-B83E-F386640EDC4B}"/>
    <hyperlink ref="D6" r:id="rId4" xr:uid="{5B47F701-02B3-44DA-AE6E-E7D2A8691F46}"/>
    <hyperlink ref="D7" r:id="rId5" xr:uid="{FFAD5ED2-5F62-47FA-BBE9-D572B71329BB}"/>
    <hyperlink ref="D8" r:id="rId6" xr:uid="{1CF8D41D-F4AF-4FFA-824A-ACD449150245}"/>
    <hyperlink ref="D9" r:id="rId7" xr:uid="{0B019C42-DB25-4989-A72C-E5601CCC795D}"/>
    <hyperlink ref="D2" r:id="rId8" xr:uid="{F50F6E22-BC50-4DA8-AF53-A3D31BA95D6C}"/>
    <hyperlink ref="E2" r:id="rId9" xr:uid="{6A5C8A10-9E66-40C9-99F6-6915F35489B0}"/>
    <hyperlink ref="D10" r:id="rId10" xr:uid="{876A7A33-BDC2-456D-A278-D80DE3BB367D}"/>
    <hyperlink ref="D11" r:id="rId11" xr:uid="{C3120EF9-6100-45BA-821E-300B752EE0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AD855-783C-4FCB-B222-96AAD4BF5292}">
  <dimension ref="A1:D2"/>
  <sheetViews>
    <sheetView workbookViewId="0">
      <selection activeCell="D10" sqref="D10"/>
    </sheetView>
  </sheetViews>
  <sheetFormatPr defaultRowHeight="15" x14ac:dyDescent="0.25"/>
  <cols>
    <col min="3" max="3" width="68.85546875" bestFit="1" customWidth="1"/>
    <col min="4" max="4" width="97.140625" bestFit="1" customWidth="1"/>
  </cols>
  <sheetData>
    <row r="1" spans="1:4" x14ac:dyDescent="0.25">
      <c r="A1" s="6" t="s">
        <v>197</v>
      </c>
      <c r="B1" s="6" t="s">
        <v>190</v>
      </c>
      <c r="C1" s="6" t="s">
        <v>207</v>
      </c>
      <c r="D1" s="6" t="s">
        <v>208</v>
      </c>
    </row>
    <row r="2" spans="1:4" x14ac:dyDescent="0.25">
      <c r="A2" t="s">
        <v>231</v>
      </c>
      <c r="B2">
        <v>2008</v>
      </c>
      <c r="C2" t="s">
        <v>230</v>
      </c>
      <c r="D2" s="7" t="s">
        <v>229</v>
      </c>
    </row>
  </sheetData>
  <hyperlinks>
    <hyperlink ref="D2" r:id="rId1" xr:uid="{A0A2A403-3ACA-457D-AD37-58370F88C06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93CC2-5629-4B25-AB40-B974CC9DCC1B}">
  <dimension ref="A1:D6"/>
  <sheetViews>
    <sheetView workbookViewId="0">
      <selection activeCell="B2" sqref="B1:B2"/>
    </sheetView>
  </sheetViews>
  <sheetFormatPr defaultRowHeight="15" x14ac:dyDescent="0.25"/>
  <cols>
    <col min="1" max="1" width="10" bestFit="1" customWidth="1"/>
    <col min="2" max="2" width="7.5703125" bestFit="1" customWidth="1"/>
  </cols>
  <sheetData>
    <row r="1" spans="1:4" x14ac:dyDescent="0.25">
      <c r="A1" t="s">
        <v>266</v>
      </c>
      <c r="B1" t="s">
        <v>265</v>
      </c>
      <c r="C1" t="s">
        <v>267</v>
      </c>
      <c r="D1" t="s">
        <v>268</v>
      </c>
    </row>
    <row r="2" spans="1:4" x14ac:dyDescent="0.25">
      <c r="A2" t="s">
        <v>256</v>
      </c>
      <c r="B2">
        <v>1100</v>
      </c>
      <c r="C2" t="s">
        <v>261</v>
      </c>
      <c r="D2">
        <v>1998</v>
      </c>
    </row>
    <row r="3" spans="1:4" x14ac:dyDescent="0.25">
      <c r="A3" t="s">
        <v>33</v>
      </c>
      <c r="B3">
        <v>2060</v>
      </c>
      <c r="C3" t="s">
        <v>262</v>
      </c>
      <c r="D3">
        <v>2010</v>
      </c>
    </row>
    <row r="4" spans="1:4" x14ac:dyDescent="0.25">
      <c r="A4" t="s">
        <v>257</v>
      </c>
      <c r="B4">
        <v>1060</v>
      </c>
      <c r="C4" t="s">
        <v>258</v>
      </c>
      <c r="D4">
        <v>2015</v>
      </c>
    </row>
    <row r="5" spans="1:4" x14ac:dyDescent="0.25">
      <c r="A5" t="s">
        <v>263</v>
      </c>
      <c r="B5">
        <v>660</v>
      </c>
    </row>
    <row r="6" spans="1:4" x14ac:dyDescent="0.25">
      <c r="A6" t="s">
        <v>264</v>
      </c>
      <c r="B6">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BCFE0-47B2-4031-92B0-C1E328A3FA99}">
  <dimension ref="A1:AG8"/>
  <sheetViews>
    <sheetView tabSelected="1" workbookViewId="0">
      <pane xSplit="1" ySplit="1" topLeftCell="AD2" activePane="bottomRight" state="frozen"/>
      <selection pane="topRight" activeCell="B1" sqref="B1"/>
      <selection pane="bottomLeft" activeCell="A2" sqref="A2"/>
      <selection pane="bottomRight" activeCell="AE2" sqref="AE2"/>
    </sheetView>
  </sheetViews>
  <sheetFormatPr defaultRowHeight="15" x14ac:dyDescent="0.25"/>
  <cols>
    <col min="2" max="2" width="18.42578125" bestFit="1" customWidth="1"/>
    <col min="3" max="3" width="14.42578125" bestFit="1" customWidth="1"/>
    <col min="4" max="4" width="14.5703125" bestFit="1" customWidth="1"/>
    <col min="5" max="5" width="16.5703125" bestFit="1" customWidth="1"/>
    <col min="6" max="6" width="23.85546875" bestFit="1" customWidth="1"/>
    <col min="7" max="7" width="28.28515625" bestFit="1" customWidth="1"/>
    <col min="8" max="8" width="22.7109375" bestFit="1" customWidth="1"/>
    <col min="9" max="9" width="22.5703125" bestFit="1" customWidth="1"/>
    <col min="10" max="11" width="17" bestFit="1" customWidth="1"/>
    <col min="12" max="12" width="20.140625" bestFit="1" customWidth="1"/>
    <col min="13" max="13" width="27.42578125" bestFit="1" customWidth="1"/>
    <col min="14" max="14" width="20.7109375" bestFit="1" customWidth="1"/>
    <col min="15" max="15" width="18.85546875" bestFit="1" customWidth="1"/>
    <col min="16" max="17" width="16.5703125" customWidth="1"/>
    <col min="18" max="18" width="16.5703125" bestFit="1" customWidth="1"/>
    <col min="19" max="21" width="16.5703125" customWidth="1"/>
    <col min="22" max="22" width="18.85546875" bestFit="1" customWidth="1"/>
    <col min="23" max="23" width="17.7109375" bestFit="1" customWidth="1"/>
    <col min="24" max="24" width="19.85546875" bestFit="1" customWidth="1"/>
    <col min="25" max="25" width="19.7109375" bestFit="1" customWidth="1"/>
    <col min="26" max="26" width="23.28515625" bestFit="1" customWidth="1"/>
    <col min="27" max="27" width="23.140625" bestFit="1" customWidth="1"/>
    <col min="28" max="28" width="23.7109375" bestFit="1" customWidth="1"/>
    <col min="29" max="30" width="28.42578125" bestFit="1" customWidth="1"/>
    <col min="31" max="31" width="28.28515625" bestFit="1" customWidth="1"/>
    <col min="32" max="32" width="23.42578125" bestFit="1" customWidth="1"/>
    <col min="33" max="33" width="68.7109375" customWidth="1"/>
  </cols>
  <sheetData>
    <row r="1" spans="1:33" s="6" customFormat="1" x14ac:dyDescent="0.25">
      <c r="A1" s="6" t="s">
        <v>51</v>
      </c>
      <c r="B1" s="6" t="s">
        <v>269</v>
      </c>
      <c r="C1" s="6" t="s">
        <v>270</v>
      </c>
      <c r="D1" s="6" t="s">
        <v>271</v>
      </c>
      <c r="E1" s="6" t="s">
        <v>272</v>
      </c>
      <c r="F1" s="6" t="s">
        <v>273</v>
      </c>
      <c r="G1" s="6" t="s">
        <v>284</v>
      </c>
      <c r="H1" s="6" t="s">
        <v>274</v>
      </c>
      <c r="I1" s="6" t="s">
        <v>311</v>
      </c>
      <c r="J1" s="6" t="s">
        <v>312</v>
      </c>
      <c r="K1" s="6" t="s">
        <v>313</v>
      </c>
      <c r="L1" s="19" t="s">
        <v>304</v>
      </c>
      <c r="M1" s="19" t="s">
        <v>303</v>
      </c>
      <c r="N1" s="19" t="s">
        <v>305</v>
      </c>
      <c r="O1" s="19" t="s">
        <v>302</v>
      </c>
      <c r="P1" s="6" t="s">
        <v>291</v>
      </c>
      <c r="Q1" s="6" t="s">
        <v>292</v>
      </c>
      <c r="R1" s="6" t="s">
        <v>290</v>
      </c>
      <c r="S1" s="19" t="s">
        <v>293</v>
      </c>
      <c r="T1" s="19" t="s">
        <v>294</v>
      </c>
      <c r="U1" s="19" t="s">
        <v>295</v>
      </c>
      <c r="V1" s="19" t="s">
        <v>301</v>
      </c>
      <c r="W1" s="19" t="s">
        <v>300</v>
      </c>
      <c r="X1" s="19" t="s">
        <v>296</v>
      </c>
      <c r="Y1" s="19" t="s">
        <v>297</v>
      </c>
      <c r="Z1" s="19" t="s">
        <v>298</v>
      </c>
      <c r="AA1" s="19" t="s">
        <v>299</v>
      </c>
      <c r="AB1" s="19" t="s">
        <v>310</v>
      </c>
      <c r="AC1" s="19" t="s">
        <v>309</v>
      </c>
      <c r="AD1" s="19" t="s">
        <v>308</v>
      </c>
      <c r="AE1" s="19" t="s">
        <v>307</v>
      </c>
      <c r="AF1" s="19" t="s">
        <v>306</v>
      </c>
      <c r="AG1" s="6" t="s">
        <v>47</v>
      </c>
    </row>
    <row r="2" spans="1:33" ht="15.75" x14ac:dyDescent="0.25">
      <c r="A2" t="s">
        <v>1</v>
      </c>
      <c r="B2">
        <f>2*0.453592</f>
        <v>0.90718399999999999</v>
      </c>
      <c r="C2">
        <v>8.3599999999999994E-2</v>
      </c>
      <c r="D2">
        <f>(53/2)*10^-6</f>
        <v>2.65E-5</v>
      </c>
      <c r="E2">
        <f>D2*(6.7-1)</f>
        <v>1.5105000000000001E-4</v>
      </c>
      <c r="F2">
        <v>9.9351793580869999E-3</v>
      </c>
      <c r="G2">
        <v>5.7127281309000003E-3</v>
      </c>
      <c r="H2" s="4">
        <v>1.09286972938955E-4</v>
      </c>
      <c r="I2">
        <v>3.5262422312465E-2</v>
      </c>
      <c r="J2">
        <v>2.2338776875349999E-3</v>
      </c>
      <c r="K2">
        <v>0.87778</v>
      </c>
      <c r="L2" s="18">
        <v>0.11799999999999999</v>
      </c>
      <c r="M2" s="18">
        <v>9.8000000000000004E-2</v>
      </c>
      <c r="N2" s="18">
        <v>0.09</v>
      </c>
      <c r="O2">
        <v>0.30099999999999999</v>
      </c>
      <c r="P2">
        <v>0.113</v>
      </c>
      <c r="Q2">
        <v>4.2000000000000003E-2</v>
      </c>
      <c r="R2">
        <v>6.1240000000000001E-3</v>
      </c>
      <c r="S2" s="17">
        <v>0.14099999999999999</v>
      </c>
      <c r="T2" s="17">
        <v>2.1000000000000001E-2</v>
      </c>
      <c r="U2" s="17">
        <v>8.5800000000000001E-2</v>
      </c>
      <c r="V2" s="18">
        <v>5.355E-2</v>
      </c>
      <c r="W2" s="18">
        <v>5.5199999999999999E-2</v>
      </c>
      <c r="X2" s="18">
        <v>8.1000000000000003E-2</v>
      </c>
      <c r="Y2" s="18">
        <v>2.4E-2</v>
      </c>
      <c r="Z2" s="18">
        <v>0.109</v>
      </c>
      <c r="AA2" s="18">
        <v>2.4E-2</v>
      </c>
      <c r="AB2" s="18">
        <v>8.7999999999999995E-2</v>
      </c>
      <c r="AC2" s="18">
        <v>1.7000000000000001E-2</v>
      </c>
      <c r="AD2" s="18">
        <v>1.6E-2</v>
      </c>
      <c r="AE2" s="18">
        <v>4.0000000000000001E-3</v>
      </c>
      <c r="AF2" s="18">
        <v>0.13800000000000001</v>
      </c>
      <c r="AG2" t="s">
        <v>48</v>
      </c>
    </row>
    <row r="3" spans="1:33" ht="30" x14ac:dyDescent="0.25">
      <c r="A3" t="s">
        <v>44</v>
      </c>
      <c r="B3">
        <v>1.0649999999999999</v>
      </c>
      <c r="D3">
        <f>19.5*10^-6</f>
        <v>1.95E-5</v>
      </c>
      <c r="E3">
        <f>D3*(12.8-1)</f>
        <v>2.3010000000000001E-4</v>
      </c>
      <c r="AG3" s="2" t="s">
        <v>50</v>
      </c>
    </row>
    <row r="4" spans="1:33" x14ac:dyDescent="0.25">
      <c r="A4" t="s">
        <v>43</v>
      </c>
      <c r="B4">
        <v>3.96</v>
      </c>
    </row>
    <row r="5" spans="1:33" x14ac:dyDescent="0.25">
      <c r="A5" t="s">
        <v>45</v>
      </c>
      <c r="B5">
        <v>8.1500000000000003E-2</v>
      </c>
      <c r="D5">
        <f>27*10^-6</f>
        <v>2.6999999999999999E-5</v>
      </c>
      <c r="E5">
        <f>D5*(7.8-1)</f>
        <v>1.8359999999999999E-4</v>
      </c>
      <c r="AG5" t="s">
        <v>49</v>
      </c>
    </row>
    <row r="6" spans="1:33" x14ac:dyDescent="0.25">
      <c r="A6" t="s">
        <v>55</v>
      </c>
    </row>
    <row r="7" spans="1:33" x14ac:dyDescent="0.25">
      <c r="A7" t="s">
        <v>244</v>
      </c>
    </row>
    <row r="8" spans="1:33" ht="15.75" x14ac:dyDescent="0.25">
      <c r="A8" t="s">
        <v>289</v>
      </c>
      <c r="B8">
        <f>145.21/1000</f>
        <v>0.14521000000000001</v>
      </c>
      <c r="C8">
        <f>7.32/100</f>
        <v>7.3200000000000001E-2</v>
      </c>
      <c r="K8">
        <f>91.89/1000</f>
        <v>9.1889999999999999E-2</v>
      </c>
      <c r="L8" s="18">
        <f>2.84/100</f>
        <v>2.8399999999999998E-2</v>
      </c>
      <c r="M8" s="18">
        <v>3.4000000000000002E-2</v>
      </c>
      <c r="N8" s="18">
        <f>4.2/100</f>
        <v>4.2000000000000003E-2</v>
      </c>
      <c r="O8">
        <f>23.1/100</f>
        <v>0.23100000000000001</v>
      </c>
      <c r="P8">
        <f>6.76/100</f>
        <v>6.7599999999999993E-2</v>
      </c>
      <c r="Q8">
        <f>2.59/100</f>
        <v>2.5899999999999999E-2</v>
      </c>
      <c r="R8">
        <f>16.56/1000</f>
        <v>1.6559999999999998E-2</v>
      </c>
      <c r="S8" s="17">
        <f>4/100</f>
        <v>0.04</v>
      </c>
      <c r="T8" s="17">
        <f>0.85/100</f>
        <v>8.5000000000000006E-3</v>
      </c>
      <c r="U8" s="17">
        <f>7.29/1000</f>
        <v>7.2899999999999996E-3</v>
      </c>
      <c r="V8" s="18">
        <f>11.53/1000</f>
        <v>1.1529999999999999E-2</v>
      </c>
      <c r="W8" s="18">
        <f>11.49/1000</f>
        <v>1.149E-2</v>
      </c>
      <c r="X8" s="18">
        <v>4.4500000000000005E-2</v>
      </c>
      <c r="Y8" s="18">
        <v>1.26E-2</v>
      </c>
      <c r="Z8" s="18">
        <v>5.3699999999999998E-2</v>
      </c>
      <c r="AA8" s="18">
        <v>1.4E-2</v>
      </c>
      <c r="AB8" s="18">
        <v>3.9399999999999998E-2</v>
      </c>
      <c r="AC8" s="18">
        <v>9.4999999999999998E-3</v>
      </c>
      <c r="AD8" s="18">
        <v>6.5000000000000006E-3</v>
      </c>
      <c r="AE8" s="18">
        <v>6.9999999999999993E-3</v>
      </c>
      <c r="AF8" s="18">
        <v>5.3899999999999997E-2</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9E9DF-4385-4F68-B3FA-768F27E5E0EC}">
  <dimension ref="A1:J63"/>
  <sheetViews>
    <sheetView workbookViewId="0">
      <selection activeCell="J20" sqref="J20"/>
    </sheetView>
  </sheetViews>
  <sheetFormatPr defaultRowHeight="15" x14ac:dyDescent="0.25"/>
  <cols>
    <col min="3" max="3" width="9.42578125" bestFit="1" customWidth="1"/>
    <col min="4" max="4" width="11.28515625" bestFit="1" customWidth="1"/>
    <col min="5" max="5" width="11.140625" bestFit="1" customWidth="1"/>
    <col min="7" max="8" width="10.140625" bestFit="1" customWidth="1"/>
    <col min="9" max="9" width="5" bestFit="1" customWidth="1"/>
  </cols>
  <sheetData>
    <row r="1" spans="1:10" x14ac:dyDescent="0.25">
      <c r="A1" t="s">
        <v>51</v>
      </c>
      <c r="B1" t="s">
        <v>287</v>
      </c>
      <c r="C1" t="s">
        <v>275</v>
      </c>
      <c r="D1" t="s">
        <v>276</v>
      </c>
      <c r="E1" t="s">
        <v>2</v>
      </c>
      <c r="F1" t="s">
        <v>288</v>
      </c>
      <c r="G1" t="s">
        <v>277</v>
      </c>
      <c r="H1" t="s">
        <v>278</v>
      </c>
      <c r="I1" t="s">
        <v>285</v>
      </c>
      <c r="J1" t="s">
        <v>286</v>
      </c>
    </row>
    <row r="2" spans="1:10" x14ac:dyDescent="0.25">
      <c r="A2" t="s">
        <v>1</v>
      </c>
      <c r="B2" t="s">
        <v>3</v>
      </c>
      <c r="C2" s="1">
        <f>AVERAGE('[1] ImageJ'!F2:F4)</f>
        <v>6.4879999999999995</v>
      </c>
      <c r="D2" s="1">
        <f>AVERAGE('[1] ImageJ'!F5:F7)</f>
        <v>26.724</v>
      </c>
      <c r="E2" s="1">
        <f>AVERAGE('[1] ImageJ'!E5:E7)</f>
        <v>-12.426333333333332</v>
      </c>
      <c r="F2" s="1">
        <f>AVERAGE('[1] ImageJ'!F8:F15)</f>
        <v>0.54837500000000006</v>
      </c>
      <c r="G2" s="1">
        <f>AVERAGE('[1] ImageJ'!F16:F52)</f>
        <v>2.1913783783783782</v>
      </c>
      <c r="H2" s="1">
        <f>AVERAGE('[1] ImageJ'!F53:F89)</f>
        <v>0.3285405405405406</v>
      </c>
      <c r="I2">
        <v>33</v>
      </c>
      <c r="J2">
        <v>1.1499999999999999</v>
      </c>
    </row>
    <row r="3" spans="1:10" x14ac:dyDescent="0.25">
      <c r="A3" t="s">
        <v>1</v>
      </c>
      <c r="B3" t="s">
        <v>4</v>
      </c>
      <c r="C3" s="1">
        <f>AVERAGE('[1] ImageJ'!F90:F92)</f>
        <v>7.2320000000000002</v>
      </c>
      <c r="D3" s="1">
        <f>AVERAGE('[1] ImageJ'!F93:F95)</f>
        <v>27.096333333333334</v>
      </c>
      <c r="E3" s="1">
        <f>AVERAGE('[1] ImageJ'!E93:E95)</f>
        <v>-12.889333333333346</v>
      </c>
      <c r="F3" s="1">
        <f>AVERAGE('[1] ImageJ'!F96:F105)</f>
        <v>0.5223000000000001</v>
      </c>
      <c r="G3" s="1">
        <f>AVERAGE('[1] ImageJ'!F106:F142)</f>
        <v>2.4425135135135134</v>
      </c>
      <c r="H3" s="1">
        <f>AVERAGE('[1] ImageJ'!F143:F179)</f>
        <v>0.66359459459459458</v>
      </c>
      <c r="I3">
        <v>34.299999999999997</v>
      </c>
      <c r="J3">
        <v>1.1442999999999999</v>
      </c>
    </row>
    <row r="4" spans="1:10" x14ac:dyDescent="0.25">
      <c r="A4" t="s">
        <v>1</v>
      </c>
      <c r="B4" t="s">
        <v>5</v>
      </c>
      <c r="C4" s="1">
        <f>AVERAGE('[1] ImageJ'!F180:F182)</f>
        <v>7.3790000000000004</v>
      </c>
      <c r="D4" s="1">
        <f>AVERAGE('[1] ImageJ'!F183:F185)</f>
        <v>26.144333333333336</v>
      </c>
      <c r="E4" s="1">
        <f>AVERAGE('[1] ImageJ'!E183:E185)</f>
        <v>-10.073666666666666</v>
      </c>
      <c r="F4" s="1">
        <f>AVERAGE('[1] ImageJ'!F186:F195)</f>
        <v>0.59440000000000004</v>
      </c>
      <c r="G4" s="1">
        <f>AVERAGE('[1] ImageJ'!F196:F231)</f>
        <v>2.7060833333333338</v>
      </c>
      <c r="H4" s="1">
        <f>AVERAGE('[1] ImageJ'!F232:F266)</f>
        <v>0.58651428571428565</v>
      </c>
      <c r="I4">
        <v>33.700000000000003</v>
      </c>
      <c r="J4">
        <v>1.0185999999999999</v>
      </c>
    </row>
    <row r="5" spans="1:10" x14ac:dyDescent="0.25">
      <c r="A5" t="s">
        <v>1</v>
      </c>
      <c r="B5" t="s">
        <v>6</v>
      </c>
      <c r="C5" s="1">
        <f>AVERAGE('[1] ImageJ'!F267:F269)</f>
        <v>6.8693333333333335</v>
      </c>
      <c r="D5" s="1">
        <f>AVERAGE('[1] ImageJ'!F270:F272)</f>
        <v>24.905333333333331</v>
      </c>
      <c r="E5" s="1">
        <f>AVERAGE('[1] ImageJ'!E270:E272)</f>
        <v>-8.113999999999999</v>
      </c>
      <c r="F5" s="1">
        <f>AVERAGE('[1] ImageJ'!F273:F282)</f>
        <v>0.52539999999999998</v>
      </c>
      <c r="G5" s="1">
        <f>AVERAGE('[1] ImageJ'!F283:F319)</f>
        <v>2.4750270270270271</v>
      </c>
      <c r="H5" s="1">
        <f>AVERAGE('[1] ImageJ'!F320:F356)</f>
        <v>0.63121621621621626</v>
      </c>
      <c r="I5">
        <v>31.9</v>
      </c>
      <c r="J5">
        <v>0.91590000000000005</v>
      </c>
    </row>
    <row r="6" spans="1:10" x14ac:dyDescent="0.25">
      <c r="A6" t="s">
        <v>1</v>
      </c>
      <c r="B6" t="s">
        <v>7</v>
      </c>
      <c r="C6" s="1">
        <f>AVERAGE('[1] ImageJ'!F357:F359)</f>
        <v>6.7853333333333339</v>
      </c>
      <c r="D6" s="1">
        <f>AVERAGE('[1] ImageJ'!F360:F362)</f>
        <v>23.244</v>
      </c>
      <c r="E6" s="1">
        <f>AVERAGE('[1] ImageJ'!E360:E362)</f>
        <v>-4.6123333333333285</v>
      </c>
      <c r="F6" s="1">
        <f>AVERAGE('[1] ImageJ'!F363:F371)</f>
        <v>0.57544444444444443</v>
      </c>
      <c r="G6" s="1">
        <f>AVERAGE('[1] ImageJ'!F372:F404)</f>
        <v>2.5984848484848482</v>
      </c>
      <c r="H6" s="1">
        <f>AVERAGE('[1] ImageJ'!F405:F437)</f>
        <v>0.67239393939393932</v>
      </c>
      <c r="I6">
        <v>30.1</v>
      </c>
      <c r="J6">
        <v>0.76490000000000002</v>
      </c>
    </row>
    <row r="7" spans="1:10" x14ac:dyDescent="0.25">
      <c r="A7" t="s">
        <v>1</v>
      </c>
      <c r="B7" t="s">
        <v>8</v>
      </c>
      <c r="C7" s="1">
        <f>AVERAGE('[1] ImageJ'!F438:F440)</f>
        <v>6.6479999999999997</v>
      </c>
      <c r="D7" s="1">
        <f>AVERAGE('[1] ImageJ'!F441:F443)</f>
        <v>20.678999999999998</v>
      </c>
      <c r="E7" s="1">
        <f>AVERAGE('[1] ImageJ'!E441:E443)</f>
        <v>-5.9410000000000087</v>
      </c>
      <c r="F7" s="1">
        <f>AVERAGE('[1] ImageJ'!F444:F452)</f>
        <v>0.44655555555555559</v>
      </c>
      <c r="G7" s="1">
        <f>AVERAGE('[1] ImageJ'!F453:F481)</f>
        <v>2.7667586206896546</v>
      </c>
      <c r="H7" s="1">
        <f>AVERAGE('[1] ImageJ'!F482:F510)</f>
        <v>0.83734482758620699</v>
      </c>
      <c r="I7">
        <v>28.4</v>
      </c>
      <c r="J7">
        <v>0.64130000000000009</v>
      </c>
    </row>
    <row r="8" spans="1:10" x14ac:dyDescent="0.25">
      <c r="A8" t="s">
        <v>1</v>
      </c>
      <c r="B8" t="s">
        <v>9</v>
      </c>
      <c r="C8" s="1">
        <f>AVERAGE('[1] ImageJ'!F511:F513)</f>
        <v>6.1849999999999996</v>
      </c>
      <c r="D8" s="1">
        <f>AVERAGE('[1] ImageJ'!F514:F516)</f>
        <v>19.119333333333334</v>
      </c>
      <c r="E8" s="1">
        <f>AVERAGE('[1] ImageJ'!E514:E516)</f>
        <v>-7.1706666666666665</v>
      </c>
      <c r="F8" s="1">
        <f>AVERAGE('[1] ImageJ'!F517:F525)</f>
        <v>0.4751111111111111</v>
      </c>
      <c r="G8" s="1">
        <f>AVERAGE('[1] ImageJ'!F526:F551)</f>
        <v>2.6903076923076918</v>
      </c>
      <c r="H8" s="1">
        <f>AVERAGE('[1] ImageJ'!F552:F577)</f>
        <v>0.64657692307692305</v>
      </c>
      <c r="I8">
        <v>26.3</v>
      </c>
      <c r="J8">
        <v>0.57330000000000003</v>
      </c>
    </row>
    <row r="9" spans="1:10" x14ac:dyDescent="0.25">
      <c r="A9" t="s">
        <v>1</v>
      </c>
      <c r="B9" t="s">
        <v>10</v>
      </c>
      <c r="C9" s="1">
        <f>AVERAGE('[1] ImageJ'!F578:F580)</f>
        <v>5.9073333333333338</v>
      </c>
      <c r="D9" s="1">
        <f>AVERAGE('[1] ImageJ'!F581:F583)</f>
        <v>17.665333333333333</v>
      </c>
      <c r="E9" s="1">
        <f>AVERAGE('[1] ImageJ'!E581:E583)</f>
        <v>-6.6583333333333341</v>
      </c>
      <c r="F9" s="1">
        <f>AVERAGE('[1] ImageJ'!F584:F592)</f>
        <v>0.41444444444444445</v>
      </c>
      <c r="G9" s="1">
        <f>AVERAGE('[1] ImageJ'!F593:F616)</f>
        <v>2.5870416666666665</v>
      </c>
      <c r="H9" s="1">
        <f>AVERAGE('[1] ImageJ'!F617:F640)</f>
        <v>0.80562500000000004</v>
      </c>
      <c r="I9">
        <v>24.3</v>
      </c>
      <c r="J9">
        <v>0.44539999999999996</v>
      </c>
    </row>
    <row r="10" spans="1:10" x14ac:dyDescent="0.25">
      <c r="A10" t="s">
        <v>1</v>
      </c>
      <c r="B10" t="s">
        <v>11</v>
      </c>
      <c r="C10" s="1">
        <f>AVERAGE('[1] ImageJ'!F641:F643)</f>
        <v>5.9626666666666672</v>
      </c>
      <c r="D10" s="1">
        <f>AVERAGE('[1] ImageJ'!F644:F646)</f>
        <v>15.850333333333333</v>
      </c>
      <c r="E10" s="1">
        <f>AVERAGE('[1] ImageJ'!E644:E646)</f>
        <v>-6.4490000000000025</v>
      </c>
      <c r="F10" s="1">
        <f>AVERAGE('[1] ImageJ'!F647:F654)</f>
        <v>0.46124999999999999</v>
      </c>
      <c r="G10" s="1">
        <f>AVERAGE('[1] ImageJ'!F655:F675)</f>
        <v>2.4851428571428573</v>
      </c>
      <c r="H10" s="1">
        <f>AVERAGE('[1] ImageJ'!F676:F698)</f>
        <v>0.75691304347826083</v>
      </c>
      <c r="I10">
        <v>22.4</v>
      </c>
      <c r="J10">
        <v>0.3947</v>
      </c>
    </row>
    <row r="11" spans="1:10" x14ac:dyDescent="0.25">
      <c r="A11" t="s">
        <v>1</v>
      </c>
      <c r="B11" t="s">
        <v>12</v>
      </c>
      <c r="C11" s="1">
        <f>AVERAGE('[1] ImageJ'!F699:F701)</f>
        <v>5.2123333333333335</v>
      </c>
      <c r="D11" s="1">
        <f>AVERAGE('[1] ImageJ'!F702:F707)</f>
        <v>14.570333333333332</v>
      </c>
      <c r="E11" s="1">
        <f>AVERAGE('[1] ImageJ'!E702:E707)</f>
        <v>-10.968833333333336</v>
      </c>
      <c r="F11" s="1">
        <f>AVERAGE('[1] ImageJ'!F708:F715)</f>
        <v>0.33937500000000004</v>
      </c>
      <c r="G11" s="1">
        <f>AVERAGE('[1] ImageJ'!F716:F735)</f>
        <v>2.0799000000000003</v>
      </c>
      <c r="H11" s="1">
        <f>AVERAGE('[1] ImageJ'!F736:F755)</f>
        <v>0.87255000000000016</v>
      </c>
      <c r="I11">
        <v>20.5</v>
      </c>
      <c r="J11">
        <f>AVERAGE(J10,J12)</f>
        <v>0.34139999999999998</v>
      </c>
    </row>
    <row r="12" spans="1:10" x14ac:dyDescent="0.25">
      <c r="A12" t="s">
        <v>1</v>
      </c>
      <c r="B12" t="s">
        <v>13</v>
      </c>
      <c r="C12" s="1">
        <f>AVERAGE('[1] ImageJ'!F756:F758)</f>
        <v>5.432666666666667</v>
      </c>
      <c r="D12" s="1">
        <f>AVERAGE('[1] ImageJ'!F759:F761)</f>
        <v>13.703000000000001</v>
      </c>
      <c r="E12" s="1">
        <f>AVERAGE('[1] ImageJ'!E759:E761)</f>
        <v>-19.861999999999998</v>
      </c>
      <c r="F12" s="1">
        <f>AVERAGE('[1] ImageJ'!F762:F769)</f>
        <v>0.35462499999999997</v>
      </c>
      <c r="G12" s="1">
        <f>AVERAGE('[1] ImageJ'!F770:F787)</f>
        <v>2.1347777777777779</v>
      </c>
      <c r="H12" s="1">
        <f>AVERAGE('[1] ImageJ'!F788:F804)</f>
        <v>0.90941176470588214</v>
      </c>
      <c r="I12">
        <v>19.600000000000001</v>
      </c>
      <c r="J12">
        <v>0.28809999999999997</v>
      </c>
    </row>
    <row r="13" spans="1:10" x14ac:dyDescent="0.25">
      <c r="A13" t="s">
        <v>1</v>
      </c>
      <c r="B13" t="s">
        <v>14</v>
      </c>
      <c r="C13" s="1">
        <f>AVERAGE('[1] ImageJ'!F805:F807)</f>
        <v>4.6856666666666662</v>
      </c>
      <c r="D13" s="1">
        <f>AVERAGE('[1] ImageJ'!F808:F810)</f>
        <v>14.282333333333332</v>
      </c>
      <c r="E13" s="1">
        <f>AVERAGE('[1] ImageJ'!E808:E810)</f>
        <v>-24.275000000000002</v>
      </c>
      <c r="F13" s="1">
        <f>AVERAGE('[1] ImageJ'!F811:F816)</f>
        <v>0.41933333333333334</v>
      </c>
      <c r="G13" s="1">
        <f>AVERAGE('[1] ImageJ'!F817:F836)</f>
        <v>2.0872999999999999</v>
      </c>
      <c r="H13" s="1">
        <f>AVERAGE('[1] ImageJ'!F837:F856)</f>
        <v>0.94895000000000018</v>
      </c>
      <c r="I13">
        <v>19.399999999999999</v>
      </c>
      <c r="J13">
        <v>0.2787</v>
      </c>
    </row>
    <row r="14" spans="1:10" x14ac:dyDescent="0.25">
      <c r="A14" t="s">
        <v>1</v>
      </c>
      <c r="B14" t="s">
        <v>15</v>
      </c>
      <c r="C14" s="1">
        <f>AVERAGE('[1] ImageJ'!F857:F859)</f>
        <v>5.4043333333333337</v>
      </c>
      <c r="D14" s="1">
        <f>AVERAGE('[1] ImageJ'!F860:F862)</f>
        <v>13.380666666666665</v>
      </c>
      <c r="E14" s="1">
        <f>AVERAGE('[1] ImageJ'!E860:E862)</f>
        <v>-24.715666666666664</v>
      </c>
      <c r="F14" s="1">
        <f>AVERAGE('[1] ImageJ'!F863:F870)</f>
        <v>0.43087500000000006</v>
      </c>
      <c r="G14" s="1">
        <f>AVERAGE('[1] ImageJ'!F871:F888)</f>
        <v>2.2252222222222229</v>
      </c>
      <c r="H14" s="1">
        <f>AVERAGE('[1] ImageJ'!F889:F907)</f>
        <v>1.0134210526315788</v>
      </c>
      <c r="I14">
        <v>19</v>
      </c>
      <c r="J14">
        <v>0.27160000000000001</v>
      </c>
    </row>
    <row r="15" spans="1:10" x14ac:dyDescent="0.25">
      <c r="A15" t="s">
        <v>1</v>
      </c>
      <c r="B15" t="s">
        <v>16</v>
      </c>
      <c r="C15" s="1">
        <f>AVERAGE([2]Sheet2!F908:F910)</f>
        <v>5.2766666666666664</v>
      </c>
      <c r="D15" s="1">
        <f>AVERAGE([2]Sheet2!F911:F913)</f>
        <v>12.729333333333335</v>
      </c>
      <c r="E15" s="1">
        <f>AVERAGE([2]Sheet2!E911:E913)</f>
        <v>-25.938000000000002</v>
      </c>
      <c r="F15" s="1">
        <f>AVERAGE([2]Sheet2!F914:F921)</f>
        <v>0.40775</v>
      </c>
      <c r="G15" s="1">
        <f>AVERAGE([2]Sheet2!F922:F939)</f>
        <v>2.0555000000000003</v>
      </c>
      <c r="H15" s="1">
        <f>AVERAGE([2]Sheet2!F940:F957)</f>
        <v>0.90750000000000008</v>
      </c>
      <c r="I15">
        <v>18.2</v>
      </c>
      <c r="J15">
        <v>0.2414</v>
      </c>
    </row>
    <row r="16" spans="1:10" x14ac:dyDescent="0.25">
      <c r="A16" t="s">
        <v>1</v>
      </c>
      <c r="B16" t="s">
        <v>17</v>
      </c>
      <c r="C16" s="1">
        <f>AVERAGE([2]Sheet2!F958:F960)</f>
        <v>5.0876666666666663</v>
      </c>
      <c r="D16" s="1">
        <f>AVERAGE([2]Sheet2!F961:F963)</f>
        <v>12.796333333333331</v>
      </c>
      <c r="E16" s="1">
        <f>AVERAGE([2]Sheet2!E961:E963)</f>
        <v>-28.894333333333336</v>
      </c>
      <c r="F16" s="1">
        <f>AVERAGE([2]Sheet2!F964:F970)</f>
        <v>0.42557142857142854</v>
      </c>
      <c r="G16" s="1">
        <f>AVERAGE([2]Sheet2!F971:F988)</f>
        <v>1.9953888888888889</v>
      </c>
      <c r="H16" s="1">
        <f>AVERAGE([2]Sheet2!F989:F1006)</f>
        <v>0.83055555555555549</v>
      </c>
      <c r="I16">
        <v>17.899999999999999</v>
      </c>
      <c r="J16">
        <v>0.23359999999999997</v>
      </c>
    </row>
    <row r="17" spans="1:10" x14ac:dyDescent="0.25">
      <c r="A17" t="s">
        <v>1</v>
      </c>
      <c r="B17" t="s">
        <v>18</v>
      </c>
      <c r="C17" s="1">
        <f>AVERAGE([2]Sheet2!F1007:F1009)</f>
        <v>4.985666666666666</v>
      </c>
      <c r="D17" s="1">
        <f>AVERAGE([2]Sheet2!F1010:F1012)</f>
        <v>12.918666666666667</v>
      </c>
      <c r="E17" s="1">
        <f>AVERAGE([2]Sheet2!E1010:E1012)</f>
        <v>-27.805333333333333</v>
      </c>
      <c r="F17" s="1">
        <f>AVERAGE([2]Sheet2!F1013:F1019)</f>
        <v>0.48857142857142855</v>
      </c>
      <c r="G17" s="1">
        <f>AVERAGE([2]Sheet2!F1020:F1037)</f>
        <v>1.9110000000000003</v>
      </c>
      <c r="H17" s="1">
        <f>AVERAGE([2]Sheet2!F1038:F1055)</f>
        <v>0.92183333333333317</v>
      </c>
      <c r="I17">
        <v>18</v>
      </c>
      <c r="J17">
        <v>0.22209999999999996</v>
      </c>
    </row>
    <row r="18" spans="1:10" x14ac:dyDescent="0.25">
      <c r="A18" t="s">
        <v>1</v>
      </c>
      <c r="B18" t="s">
        <v>19</v>
      </c>
      <c r="C18" s="1">
        <f>AVERAGE([2]Sheet2!F1056:F1058)</f>
        <v>5.0426666666666664</v>
      </c>
      <c r="D18" s="1">
        <f>AVERAGE([2]Sheet2!F1059:F1061)</f>
        <v>12.650666666666666</v>
      </c>
      <c r="E18" s="1">
        <f>AVERAGE([2]Sheet2!E1059:E1061)</f>
        <v>-25.762</v>
      </c>
      <c r="F18" s="1">
        <f>AVERAGE([2]Sheet2!F1062:F1067)</f>
        <v>0.49283333333333329</v>
      </c>
      <c r="G18" s="1">
        <f>AVERAGE([2]Sheet2!F1068:F1084)</f>
        <v>2.0725294117647057</v>
      </c>
      <c r="H18" s="1">
        <f>AVERAGE([2]Sheet2!F1085:F1101)</f>
        <v>0.95447058823529407</v>
      </c>
      <c r="I18">
        <v>18.100000000000001</v>
      </c>
      <c r="J18">
        <v>0.21529999999999999</v>
      </c>
    </row>
    <row r="19" spans="1:10" x14ac:dyDescent="0.25">
      <c r="A19" t="s">
        <v>1</v>
      </c>
      <c r="B19" t="s">
        <v>20</v>
      </c>
      <c r="C19" s="1">
        <f>AVERAGE([2]Sheet2!F1102:F1104)</f>
        <v>4.9080000000000004</v>
      </c>
      <c r="D19" s="1">
        <f>AVERAGE([2]Sheet2!F1105:F1107)</f>
        <v>13.008000000000001</v>
      </c>
      <c r="E19" s="1">
        <f>AVERAGE([2]Sheet2!E1105:E1107)</f>
        <v>-25.393333333333334</v>
      </c>
      <c r="F19" s="1">
        <f>AVERAGE([2]Sheet2!F1108:F1114)</f>
        <v>0.49842857142857139</v>
      </c>
      <c r="G19" s="1">
        <f>AVERAGE([2]Sheet2!F1115:F1131)</f>
        <v>1.9568823529411763</v>
      </c>
      <c r="H19" s="1">
        <f>AVERAGE([2]Sheet2!F1132:F1149)</f>
        <v>1.0284444444444443</v>
      </c>
      <c r="I19">
        <v>17.7</v>
      </c>
      <c r="J19">
        <v>0.22149999999999997</v>
      </c>
    </row>
    <row r="20" spans="1:10" x14ac:dyDescent="0.25">
      <c r="A20" t="s">
        <v>1</v>
      </c>
      <c r="B20" t="s">
        <v>21</v>
      </c>
      <c r="C20" s="1">
        <f>AVERAGE([2]Sheet2!F1150:F1152)</f>
        <v>4.9266666666666667</v>
      </c>
      <c r="D20" s="1">
        <f>AVERAGE([2]Sheet2!F1153:F1155)</f>
        <v>13.116666666666667</v>
      </c>
      <c r="E20" s="1">
        <f>AVERAGE([2]Sheet2!E1153:E1155)</f>
        <v>-21.61633333333333</v>
      </c>
      <c r="F20" s="1">
        <f>AVERAGE([2]Sheet2!F1156:F1162)</f>
        <v>0.41457142857142859</v>
      </c>
      <c r="G20" s="1">
        <f>AVERAGE([2]Sheet2!F1163:F1180)</f>
        <v>1.9390000000000005</v>
      </c>
      <c r="H20" s="1">
        <f>AVERAGE([2]Sheet2!F1181:F1199)</f>
        <v>0.97047368421052627</v>
      </c>
      <c r="I20">
        <v>18.5</v>
      </c>
      <c r="J20">
        <v>0.21649999999999997</v>
      </c>
    </row>
    <row r="21" spans="1:10" x14ac:dyDescent="0.25">
      <c r="A21" t="s">
        <v>1</v>
      </c>
      <c r="B21" t="s">
        <v>22</v>
      </c>
      <c r="C21" s="1">
        <f>AVERAGE([2]Sheet2!F1200:F1202)</f>
        <v>4.5676666666666668</v>
      </c>
      <c r="D21" s="1">
        <f>AVERAGE([2]Sheet2!F1203:F1205)</f>
        <v>13.722333333333333</v>
      </c>
      <c r="E21" s="1">
        <f>AVERAGE([2]Sheet2!E1203:E1205)</f>
        <v>-13.661999999999999</v>
      </c>
      <c r="F21" s="1">
        <f>AVERAGE([2]Sheet2!F1206:F1212)</f>
        <v>0.48099999999999998</v>
      </c>
      <c r="G21" s="1">
        <f>AVERAGE([2]Sheet2!F1213:F1231)</f>
        <v>2.1013684210526313</v>
      </c>
      <c r="H21" s="1">
        <f>AVERAGE([2]Sheet2!F1232:F1249)</f>
        <v>1.2452777777777777</v>
      </c>
      <c r="I21">
        <v>18.399999999999999</v>
      </c>
      <c r="J21">
        <v>0.1971</v>
      </c>
    </row>
    <row r="22" spans="1:10" x14ac:dyDescent="0.25">
      <c r="A22" t="s">
        <v>1</v>
      </c>
      <c r="B22" t="s">
        <v>23</v>
      </c>
      <c r="C22" s="1">
        <f>AVERAGE([2]Sheet2!F1250:F1252)</f>
        <v>4.9613333333333332</v>
      </c>
      <c r="D22" s="1">
        <f>AVERAGE([2]Sheet2!F1253:F1255)</f>
        <v>13.497</v>
      </c>
      <c r="E22" s="1">
        <f>AVERAGE([2]Sheet2!E1253:E1255)</f>
        <v>-10.337000000000009</v>
      </c>
      <c r="F22" s="1">
        <f>AVERAGE([2]Sheet2!F1256:F1262)</f>
        <v>0.30071428571428571</v>
      </c>
      <c r="G22" s="1">
        <f>AVERAGE([2]Sheet2!F1263:F1281)</f>
        <v>2.1266315789473684</v>
      </c>
      <c r="H22" s="1">
        <f>AVERAGE([2]Sheet2!F1282:F1300)</f>
        <v>1.3215789473684212</v>
      </c>
      <c r="I22">
        <v>18.600000000000001</v>
      </c>
      <c r="J22">
        <v>0.2253</v>
      </c>
    </row>
    <row r="23" spans="1:10" x14ac:dyDescent="0.25">
      <c r="A23" t="s">
        <v>1</v>
      </c>
      <c r="B23" t="s">
        <v>24</v>
      </c>
      <c r="C23" s="1">
        <f>AVERAGE([2]Sheet2!F1301:F1303)</f>
        <v>4.1779999999999999</v>
      </c>
      <c r="D23" s="1">
        <f>AVERAGE([2]Sheet2!F1304:F1306)</f>
        <v>14.057333333333332</v>
      </c>
      <c r="E23" s="1">
        <f>AVERAGE([2]Sheet2!E1304:E1306)</f>
        <v>-2.6713333333333273</v>
      </c>
      <c r="F23" s="1">
        <f>AVERAGE([2]Sheet2!F1307:F1312)</f>
        <v>0.31883333333333336</v>
      </c>
      <c r="G23" s="1">
        <f>AVERAGE([2]Sheet2!F1313:F1331)</f>
        <v>2.021105263157895</v>
      </c>
      <c r="H23" s="1">
        <f>AVERAGE([2]Sheet2!F1332:F1350)</f>
        <v>1.4322631578947367</v>
      </c>
      <c r="I23">
        <v>18.399999999999999</v>
      </c>
      <c r="J23">
        <v>0.21029999999999999</v>
      </c>
    </row>
    <row r="24" spans="1:10" x14ac:dyDescent="0.25">
      <c r="A24" t="s">
        <v>1</v>
      </c>
      <c r="B24" t="s">
        <v>25</v>
      </c>
      <c r="C24" s="1">
        <v>4.1779999999999999</v>
      </c>
      <c r="D24" s="1">
        <v>14.057333333333332</v>
      </c>
      <c r="E24" s="1">
        <v>-2.6713333333333273</v>
      </c>
      <c r="F24" s="1">
        <v>0.31883333333333336</v>
      </c>
      <c r="G24" s="1">
        <v>2.021105263157895</v>
      </c>
      <c r="H24" s="1">
        <v>1.4322631578947367</v>
      </c>
      <c r="I24">
        <v>18.399999999999999</v>
      </c>
      <c r="J24">
        <v>0.19869999999999999</v>
      </c>
    </row>
    <row r="25" spans="1:10" x14ac:dyDescent="0.25">
      <c r="A25" t="s">
        <v>1</v>
      </c>
      <c r="B25" t="s">
        <v>26</v>
      </c>
      <c r="C25" s="1">
        <v>4.1779999999999999</v>
      </c>
      <c r="D25" s="1">
        <v>14.057333333333332</v>
      </c>
      <c r="E25" s="1">
        <v>-2.6713333333333273</v>
      </c>
      <c r="F25" s="1">
        <v>0.31883333333333336</v>
      </c>
      <c r="G25" s="1">
        <v>2.021105263157895</v>
      </c>
      <c r="H25" s="1">
        <v>1.4322631578947367</v>
      </c>
      <c r="I25">
        <v>18.399999999999999</v>
      </c>
      <c r="J25">
        <v>0.2132</v>
      </c>
    </row>
    <row r="26" spans="1:10" x14ac:dyDescent="0.25">
      <c r="A26" t="s">
        <v>1</v>
      </c>
      <c r="B26" t="s">
        <v>27</v>
      </c>
      <c r="C26" s="1">
        <v>4.1779999999999999</v>
      </c>
      <c r="D26" s="1">
        <v>14.057333333333332</v>
      </c>
      <c r="E26" s="1">
        <v>-2.6713333333333273</v>
      </c>
      <c r="F26" s="1">
        <v>0.31883333333333336</v>
      </c>
      <c r="G26" s="1">
        <v>2.021105263157895</v>
      </c>
      <c r="H26" s="1">
        <v>1.4322631578947367</v>
      </c>
      <c r="I26">
        <v>18.399999999999999</v>
      </c>
      <c r="J26">
        <v>0.23149999999999998</v>
      </c>
    </row>
    <row r="27" spans="1:10" x14ac:dyDescent="0.25">
      <c r="A27" t="s">
        <v>1</v>
      </c>
      <c r="B27" t="s">
        <v>28</v>
      </c>
      <c r="C27" s="1">
        <v>4.1779999999999999</v>
      </c>
      <c r="D27" s="1">
        <v>14.057333333333332</v>
      </c>
      <c r="E27" s="1">
        <v>-2.6713333333333273</v>
      </c>
      <c r="F27" s="1">
        <v>0.31883333333333336</v>
      </c>
      <c r="G27" s="1">
        <v>2.021105263157895</v>
      </c>
      <c r="H27" s="1">
        <v>1.4322631578947367</v>
      </c>
      <c r="I27">
        <v>18.399999999999999</v>
      </c>
      <c r="J27">
        <v>0.21799999999999997</v>
      </c>
    </row>
    <row r="28" spans="1:10" x14ac:dyDescent="0.25">
      <c r="A28" t="s">
        <v>1</v>
      </c>
      <c r="B28" t="s">
        <v>29</v>
      </c>
      <c r="C28" s="1">
        <v>4.1779999999999999</v>
      </c>
      <c r="D28" s="1">
        <v>14.057333333333332</v>
      </c>
      <c r="E28" s="1">
        <v>-2.6713333333333273</v>
      </c>
      <c r="F28" s="1">
        <v>0.31883333333333336</v>
      </c>
      <c r="G28" s="1">
        <v>2.021105263157895</v>
      </c>
      <c r="H28" s="1">
        <v>1.4322631578947367</v>
      </c>
      <c r="I28">
        <v>18.399999999999999</v>
      </c>
      <c r="J28">
        <f>AVERAGE(J27,J29)</f>
        <v>0.20484999999999998</v>
      </c>
    </row>
    <row r="29" spans="1:10" x14ac:dyDescent="0.25">
      <c r="A29" t="s">
        <v>1</v>
      </c>
      <c r="B29" t="s">
        <v>30</v>
      </c>
      <c r="C29" s="1">
        <v>4.1779999999999999</v>
      </c>
      <c r="D29" s="1">
        <v>14.057333333333332</v>
      </c>
      <c r="E29" s="1">
        <v>-2.6713333333333273</v>
      </c>
      <c r="F29" s="1">
        <v>0.31883333333333336</v>
      </c>
      <c r="G29" s="1">
        <v>2.021105263157895</v>
      </c>
      <c r="H29" s="1">
        <v>1.4322631578947367</v>
      </c>
      <c r="I29">
        <v>18.399999999999999</v>
      </c>
      <c r="J29">
        <v>0.19169999999999998</v>
      </c>
    </row>
    <row r="30" spans="1:10" x14ac:dyDescent="0.25">
      <c r="A30" t="s">
        <v>1</v>
      </c>
      <c r="B30" t="s">
        <v>31</v>
      </c>
      <c r="C30" s="1">
        <v>4.1779999999999999</v>
      </c>
      <c r="D30" s="1">
        <v>14.057333333333332</v>
      </c>
      <c r="E30" s="1">
        <v>-2.6713333333333273</v>
      </c>
      <c r="F30" s="1">
        <v>0.31883333333333336</v>
      </c>
      <c r="G30" s="1">
        <v>2.021105263157895</v>
      </c>
      <c r="H30" s="1">
        <v>1.4322631578947367</v>
      </c>
      <c r="I30">
        <v>18.399999999999999</v>
      </c>
      <c r="J30">
        <v>0.16460000000000002</v>
      </c>
    </row>
    <row r="31" spans="1:10" x14ac:dyDescent="0.25">
      <c r="A31" t="s">
        <v>1</v>
      </c>
      <c r="B31" t="s">
        <v>32</v>
      </c>
      <c r="C31" s="1">
        <v>4.1779999999999999</v>
      </c>
      <c r="D31" s="1">
        <v>14.057333333333332</v>
      </c>
      <c r="E31" s="1">
        <v>-2.6713333333333273</v>
      </c>
      <c r="F31" s="1">
        <v>0.31883333333333336</v>
      </c>
      <c r="G31" s="1">
        <v>2.021105263157895</v>
      </c>
      <c r="H31" s="1">
        <v>1.4322631578947367</v>
      </c>
      <c r="I31">
        <v>18.399999999999999</v>
      </c>
      <c r="J31">
        <v>0.1376</v>
      </c>
    </row>
    <row r="32" spans="1:10" x14ac:dyDescent="0.25">
      <c r="A32" t="s">
        <v>1</v>
      </c>
      <c r="B32" t="s">
        <v>46</v>
      </c>
      <c r="C32" s="1">
        <v>0</v>
      </c>
      <c r="D32" s="1">
        <v>0</v>
      </c>
      <c r="E32" s="1">
        <v>0</v>
      </c>
      <c r="F32" s="1">
        <v>0</v>
      </c>
      <c r="G32" s="1">
        <v>0</v>
      </c>
      <c r="H32" s="1">
        <v>0</v>
      </c>
      <c r="I32" s="1">
        <v>0</v>
      </c>
      <c r="J32">
        <v>6.225E-2</v>
      </c>
    </row>
    <row r="33" spans="1:2" x14ac:dyDescent="0.25">
      <c r="A33" t="s">
        <v>55</v>
      </c>
      <c r="B33" t="s">
        <v>3</v>
      </c>
    </row>
    <row r="34" spans="1:2" x14ac:dyDescent="0.25">
      <c r="A34" t="s">
        <v>55</v>
      </c>
      <c r="B34" t="s">
        <v>4</v>
      </c>
    </row>
    <row r="35" spans="1:2" x14ac:dyDescent="0.25">
      <c r="A35" t="s">
        <v>55</v>
      </c>
      <c r="B35" t="s">
        <v>5</v>
      </c>
    </row>
    <row r="36" spans="1:2" x14ac:dyDescent="0.25">
      <c r="A36" t="s">
        <v>55</v>
      </c>
      <c r="B36" t="s">
        <v>6</v>
      </c>
    </row>
    <row r="37" spans="1:2" x14ac:dyDescent="0.25">
      <c r="A37" t="s">
        <v>55</v>
      </c>
      <c r="B37" t="s">
        <v>7</v>
      </c>
    </row>
    <row r="38" spans="1:2" x14ac:dyDescent="0.25">
      <c r="A38" t="s">
        <v>55</v>
      </c>
      <c r="B38" t="s">
        <v>8</v>
      </c>
    </row>
    <row r="39" spans="1:2" x14ac:dyDescent="0.25">
      <c r="A39" t="s">
        <v>55</v>
      </c>
      <c r="B39" t="s">
        <v>9</v>
      </c>
    </row>
    <row r="40" spans="1:2" x14ac:dyDescent="0.25">
      <c r="A40" t="s">
        <v>55</v>
      </c>
      <c r="B40" t="s">
        <v>10</v>
      </c>
    </row>
    <row r="41" spans="1:2" x14ac:dyDescent="0.25">
      <c r="A41" t="s">
        <v>55</v>
      </c>
      <c r="B41" t="s">
        <v>11</v>
      </c>
    </row>
    <row r="42" spans="1:2" x14ac:dyDescent="0.25">
      <c r="A42" t="s">
        <v>55</v>
      </c>
      <c r="B42" t="s">
        <v>12</v>
      </c>
    </row>
    <row r="43" spans="1:2" x14ac:dyDescent="0.25">
      <c r="A43" t="s">
        <v>55</v>
      </c>
      <c r="B43" t="s">
        <v>13</v>
      </c>
    </row>
    <row r="44" spans="1:2" x14ac:dyDescent="0.25">
      <c r="A44" t="s">
        <v>55</v>
      </c>
      <c r="B44" t="s">
        <v>14</v>
      </c>
    </row>
    <row r="45" spans="1:2" x14ac:dyDescent="0.25">
      <c r="A45" t="s">
        <v>55</v>
      </c>
      <c r="B45" t="s">
        <v>15</v>
      </c>
    </row>
    <row r="46" spans="1:2" x14ac:dyDescent="0.25">
      <c r="A46" t="s">
        <v>55</v>
      </c>
      <c r="B46" t="s">
        <v>16</v>
      </c>
    </row>
    <row r="47" spans="1:2" x14ac:dyDescent="0.25">
      <c r="A47" t="s">
        <v>55</v>
      </c>
      <c r="B47" t="s">
        <v>17</v>
      </c>
    </row>
    <row r="48" spans="1:2" x14ac:dyDescent="0.25">
      <c r="A48" t="s">
        <v>55</v>
      </c>
      <c r="B48" t="s">
        <v>18</v>
      </c>
    </row>
    <row r="49" spans="1:2" x14ac:dyDescent="0.25">
      <c r="A49" t="s">
        <v>55</v>
      </c>
      <c r="B49" t="s">
        <v>19</v>
      </c>
    </row>
    <row r="50" spans="1:2" x14ac:dyDescent="0.25">
      <c r="A50" t="s">
        <v>55</v>
      </c>
      <c r="B50" t="s">
        <v>20</v>
      </c>
    </row>
    <row r="51" spans="1:2" x14ac:dyDescent="0.25">
      <c r="A51" t="s">
        <v>55</v>
      </c>
      <c r="B51" t="s">
        <v>21</v>
      </c>
    </row>
    <row r="52" spans="1:2" x14ac:dyDescent="0.25">
      <c r="A52" t="s">
        <v>55</v>
      </c>
      <c r="B52" t="s">
        <v>22</v>
      </c>
    </row>
    <row r="53" spans="1:2" x14ac:dyDescent="0.25">
      <c r="A53" t="s">
        <v>55</v>
      </c>
      <c r="B53" t="s">
        <v>23</v>
      </c>
    </row>
    <row r="54" spans="1:2" x14ac:dyDescent="0.25">
      <c r="A54" t="s">
        <v>55</v>
      </c>
      <c r="B54" t="s">
        <v>24</v>
      </c>
    </row>
    <row r="55" spans="1:2" x14ac:dyDescent="0.25">
      <c r="A55" t="s">
        <v>55</v>
      </c>
      <c r="B55" t="s">
        <v>25</v>
      </c>
    </row>
    <row r="56" spans="1:2" x14ac:dyDescent="0.25">
      <c r="A56" t="s">
        <v>55</v>
      </c>
      <c r="B56" t="s">
        <v>26</v>
      </c>
    </row>
    <row r="57" spans="1:2" x14ac:dyDescent="0.25">
      <c r="A57" t="s">
        <v>55</v>
      </c>
      <c r="B57" t="s">
        <v>27</v>
      </c>
    </row>
    <row r="58" spans="1:2" x14ac:dyDescent="0.25">
      <c r="A58" t="s">
        <v>55</v>
      </c>
      <c r="B58" t="s">
        <v>28</v>
      </c>
    </row>
    <row r="59" spans="1:2" x14ac:dyDescent="0.25">
      <c r="A59" t="s">
        <v>55</v>
      </c>
      <c r="B59" t="s">
        <v>29</v>
      </c>
    </row>
    <row r="60" spans="1:2" x14ac:dyDescent="0.25">
      <c r="A60" t="s">
        <v>55</v>
      </c>
      <c r="B60" t="s">
        <v>30</v>
      </c>
    </row>
    <row r="61" spans="1:2" x14ac:dyDescent="0.25">
      <c r="A61" t="s">
        <v>55</v>
      </c>
      <c r="B61" t="s">
        <v>31</v>
      </c>
    </row>
    <row r="62" spans="1:2" x14ac:dyDescent="0.25">
      <c r="A62" t="s">
        <v>55</v>
      </c>
      <c r="B62" t="s">
        <v>32</v>
      </c>
    </row>
    <row r="63" spans="1:2" x14ac:dyDescent="0.25">
      <c r="A63" t="s">
        <v>55</v>
      </c>
      <c r="B63"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3562-5146-43F5-B742-9562EED8ED07}">
  <dimension ref="A1:I28"/>
  <sheetViews>
    <sheetView workbookViewId="0">
      <selection activeCell="E12" sqref="E12:E14"/>
    </sheetView>
  </sheetViews>
  <sheetFormatPr defaultRowHeight="15" x14ac:dyDescent="0.25"/>
  <cols>
    <col min="2" max="2" width="16.5703125" bestFit="1" customWidth="1"/>
    <col min="3" max="3" width="9.28515625" bestFit="1" customWidth="1"/>
    <col min="4" max="4" width="10.5703125" bestFit="1" customWidth="1"/>
    <col min="5" max="5" width="16.140625" bestFit="1" customWidth="1"/>
    <col min="6" max="6" width="15.7109375" bestFit="1" customWidth="1"/>
    <col min="7" max="7" width="14" bestFit="1" customWidth="1"/>
  </cols>
  <sheetData>
    <row r="1" spans="1:9" x14ac:dyDescent="0.25">
      <c r="A1" t="s">
        <v>51</v>
      </c>
      <c r="B1" t="s">
        <v>283</v>
      </c>
      <c r="C1" t="s">
        <v>279</v>
      </c>
      <c r="D1" t="s">
        <v>280</v>
      </c>
      <c r="E1" t="s">
        <v>281</v>
      </c>
      <c r="F1" t="s">
        <v>282</v>
      </c>
      <c r="G1" t="s">
        <v>47</v>
      </c>
      <c r="H1" t="s">
        <v>259</v>
      </c>
      <c r="I1" t="s">
        <v>260</v>
      </c>
    </row>
    <row r="2" spans="1:9" x14ac:dyDescent="0.25">
      <c r="A2" t="s">
        <v>1</v>
      </c>
      <c r="B2" t="s">
        <v>35</v>
      </c>
      <c r="C2">
        <v>7.8399999999999997E-3</v>
      </c>
      <c r="D2">
        <v>0.125</v>
      </c>
      <c r="E2">
        <v>3.65E-3</v>
      </c>
      <c r="F2">
        <v>2.4459999999999998E-3</v>
      </c>
    </row>
    <row r="3" spans="1:9" x14ac:dyDescent="0.25">
      <c r="A3" t="s">
        <v>1</v>
      </c>
      <c r="B3" t="s">
        <v>36</v>
      </c>
      <c r="C3">
        <v>5.9100000000000003E-3</v>
      </c>
      <c r="D3">
        <v>0.13800000000000001</v>
      </c>
      <c r="E3">
        <v>3.3E-3</v>
      </c>
      <c r="F3">
        <v>2.5249999999999999E-3</v>
      </c>
    </row>
    <row r="4" spans="1:9" x14ac:dyDescent="0.25">
      <c r="A4" t="s">
        <v>1</v>
      </c>
      <c r="B4" t="s">
        <v>34</v>
      </c>
      <c r="C4">
        <v>1.8699999999999999E-3</v>
      </c>
      <c r="D4">
        <v>0.13700000000000001</v>
      </c>
      <c r="E4">
        <v>1.65E-3</v>
      </c>
      <c r="F4">
        <v>9.8799999999999995E-4</v>
      </c>
    </row>
    <row r="5" spans="1:9" x14ac:dyDescent="0.25">
      <c r="A5" t="s">
        <v>1</v>
      </c>
      <c r="B5" t="s">
        <v>37</v>
      </c>
      <c r="C5">
        <v>2.4299999999999999E-3</v>
      </c>
      <c r="D5">
        <v>7.3999999999999996E-2</v>
      </c>
      <c r="E5">
        <v>2.5000000000000001E-3</v>
      </c>
      <c r="F5">
        <v>1.758E-3</v>
      </c>
    </row>
    <row r="6" spans="1:9" x14ac:dyDescent="0.25">
      <c r="A6" t="s">
        <v>1</v>
      </c>
      <c r="B6" t="s">
        <v>38</v>
      </c>
      <c r="C6">
        <v>2.6200000000000003E-4</v>
      </c>
      <c r="D6">
        <v>1.2E-2</v>
      </c>
      <c r="E6">
        <v>0</v>
      </c>
      <c r="F6">
        <v>0</v>
      </c>
    </row>
    <row r="7" spans="1:9" x14ac:dyDescent="0.25">
      <c r="A7" t="s">
        <v>1</v>
      </c>
      <c r="B7" t="s">
        <v>39</v>
      </c>
      <c r="C7">
        <v>1.7100000000000001E-4</v>
      </c>
      <c r="D7">
        <v>8.0000000000000002E-3</v>
      </c>
      <c r="E7">
        <v>0</v>
      </c>
      <c r="F7">
        <v>0</v>
      </c>
    </row>
    <row r="8" spans="1:9" x14ac:dyDescent="0.25">
      <c r="A8" t="s">
        <v>1</v>
      </c>
      <c r="B8" t="s">
        <v>40</v>
      </c>
      <c r="C8">
        <v>0</v>
      </c>
      <c r="D8">
        <v>0</v>
      </c>
      <c r="E8">
        <v>0</v>
      </c>
      <c r="F8">
        <v>0</v>
      </c>
    </row>
    <row r="9" spans="1:9" x14ac:dyDescent="0.25">
      <c r="A9" t="s">
        <v>1</v>
      </c>
      <c r="B9" t="s">
        <v>41</v>
      </c>
      <c r="C9">
        <v>0</v>
      </c>
      <c r="D9">
        <v>0</v>
      </c>
      <c r="E9">
        <v>0</v>
      </c>
      <c r="F9">
        <v>0</v>
      </c>
    </row>
    <row r="10" spans="1:9" x14ac:dyDescent="0.25">
      <c r="A10" t="s">
        <v>1</v>
      </c>
      <c r="B10" t="s">
        <v>42</v>
      </c>
      <c r="C10">
        <v>0</v>
      </c>
      <c r="D10">
        <v>0</v>
      </c>
      <c r="E10">
        <v>0</v>
      </c>
      <c r="F10">
        <v>0</v>
      </c>
    </row>
    <row r="11" spans="1:9" x14ac:dyDescent="0.25">
      <c r="A11" t="s">
        <v>55</v>
      </c>
      <c r="B11" t="s">
        <v>35</v>
      </c>
    </row>
    <row r="12" spans="1:9" x14ac:dyDescent="0.25">
      <c r="A12" t="s">
        <v>55</v>
      </c>
      <c r="B12" t="s">
        <v>36</v>
      </c>
    </row>
    <row r="13" spans="1:9" x14ac:dyDescent="0.25">
      <c r="A13" t="s">
        <v>55</v>
      </c>
      <c r="B13" t="s">
        <v>34</v>
      </c>
    </row>
    <row r="14" spans="1:9" x14ac:dyDescent="0.25">
      <c r="A14" t="s">
        <v>55</v>
      </c>
      <c r="B14" t="s">
        <v>37</v>
      </c>
    </row>
    <row r="15" spans="1:9" x14ac:dyDescent="0.25">
      <c r="A15" t="s">
        <v>55</v>
      </c>
      <c r="B15" t="s">
        <v>38</v>
      </c>
    </row>
    <row r="16" spans="1:9" x14ac:dyDescent="0.25">
      <c r="A16" t="s">
        <v>55</v>
      </c>
      <c r="B16" t="s">
        <v>39</v>
      </c>
    </row>
    <row r="17" spans="1:4" x14ac:dyDescent="0.25">
      <c r="A17" t="s">
        <v>55</v>
      </c>
      <c r="B17" t="s">
        <v>40</v>
      </c>
    </row>
    <row r="18" spans="1:4" x14ac:dyDescent="0.25">
      <c r="A18" t="s">
        <v>55</v>
      </c>
      <c r="B18" t="s">
        <v>41</v>
      </c>
    </row>
    <row r="19" spans="1:4" x14ac:dyDescent="0.25">
      <c r="A19" t="s">
        <v>55</v>
      </c>
      <c r="B19" t="s">
        <v>42</v>
      </c>
    </row>
    <row r="20" spans="1:4" x14ac:dyDescent="0.25">
      <c r="A20" t="s">
        <v>44</v>
      </c>
      <c r="B20" t="s">
        <v>35</v>
      </c>
      <c r="D20">
        <v>0.10349999999999999</v>
      </c>
    </row>
    <row r="21" spans="1:4" x14ac:dyDescent="0.25">
      <c r="A21" t="s">
        <v>44</v>
      </c>
      <c r="B21" t="s">
        <v>36</v>
      </c>
      <c r="D21">
        <v>0.13669999999999999</v>
      </c>
    </row>
    <row r="22" spans="1:4" x14ac:dyDescent="0.25">
      <c r="A22" t="s">
        <v>44</v>
      </c>
      <c r="B22" t="s">
        <v>34</v>
      </c>
      <c r="D22">
        <v>0.13669999999999999</v>
      </c>
    </row>
    <row r="23" spans="1:4" x14ac:dyDescent="0.25">
      <c r="A23" t="s">
        <v>44</v>
      </c>
      <c r="B23" t="s">
        <v>37</v>
      </c>
      <c r="D23">
        <v>6.1269999999999998E-2</v>
      </c>
    </row>
    <row r="24" spans="1:4" x14ac:dyDescent="0.25">
      <c r="A24" t="s">
        <v>44</v>
      </c>
      <c r="B24" t="s">
        <v>38</v>
      </c>
    </row>
    <row r="25" spans="1:4" x14ac:dyDescent="0.25">
      <c r="A25" t="s">
        <v>44</v>
      </c>
      <c r="B25" t="s">
        <v>39</v>
      </c>
    </row>
    <row r="26" spans="1:4" x14ac:dyDescent="0.25">
      <c r="A26" t="s">
        <v>44</v>
      </c>
      <c r="B26" t="s">
        <v>40</v>
      </c>
    </row>
    <row r="27" spans="1:4" x14ac:dyDescent="0.25">
      <c r="A27" t="s">
        <v>44</v>
      </c>
      <c r="B27" t="s">
        <v>41</v>
      </c>
    </row>
    <row r="28" spans="1:4" x14ac:dyDescent="0.25">
      <c r="A28" t="s">
        <v>44</v>
      </c>
      <c r="B28"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Tracking</vt:lpstr>
      <vt:lpstr>Existing Ixx measurements</vt:lpstr>
      <vt:lpstr>Existing body measurements</vt:lpstr>
      <vt:lpstr>Existing material density data</vt:lpstr>
      <vt:lpstr>MaterialSpecs</vt:lpstr>
      <vt:lpstr>FullBird</vt:lpstr>
      <vt:lpstr>Feathers</vt:lpstr>
      <vt:lpstr>Bones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Inman PC</dc:creator>
  <cp:lastModifiedBy>Inman PC</cp:lastModifiedBy>
  <dcterms:created xsi:type="dcterms:W3CDTF">2020-02-21T21:02:04Z</dcterms:created>
  <dcterms:modified xsi:type="dcterms:W3CDTF">2020-10-16T15:57:01Z</dcterms:modified>
</cp:coreProperties>
</file>