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/src/de-calixtinus/doc/"/>
    </mc:Choice>
  </mc:AlternateContent>
  <xr:revisionPtr revIDLastSave="0" documentId="13_ncr:1_{4FFEE8BC-BD40-0449-8EAB-2A0021981AFC}" xr6:coauthVersionLast="47" xr6:coauthVersionMax="47" xr10:uidLastSave="{00000000-0000-0000-0000-000000000000}"/>
  <bookViews>
    <workbookView xWindow="19820" yWindow="9820" windowWidth="28040" windowHeight="17440" activeTab="1" xr2:uid="{3B1FC4CF-DE9B-014D-82EA-AF9F52C883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Q15" i="2"/>
  <c r="Q14" i="2"/>
  <c r="Q13" i="2"/>
  <c r="Q12" i="2"/>
  <c r="Q8" i="2"/>
  <c r="Q7" i="2"/>
  <c r="Q6" i="2"/>
  <c r="P23" i="2"/>
  <c r="Q23" i="2" s="1"/>
  <c r="P22" i="2"/>
  <c r="Q22" i="2" s="1"/>
  <c r="P21" i="2"/>
  <c r="Q21" i="2" s="1"/>
  <c r="P20" i="2"/>
  <c r="Q20" i="2" s="1"/>
  <c r="P19" i="2"/>
  <c r="P18" i="2"/>
  <c r="Q18" i="2" s="1"/>
  <c r="P17" i="2"/>
  <c r="Q17" i="2" s="1"/>
  <c r="P16" i="2"/>
  <c r="Q16" i="2" s="1"/>
  <c r="P15" i="2"/>
  <c r="P14" i="2"/>
  <c r="P13" i="2"/>
  <c r="P12" i="2"/>
  <c r="P11" i="2"/>
  <c r="Q11" i="2" s="1"/>
  <c r="P10" i="2"/>
  <c r="Q10" i="2" s="1"/>
  <c r="P9" i="2"/>
  <c r="Q9" i="2" s="1"/>
  <c r="P8" i="2"/>
  <c r="P7" i="2"/>
  <c r="P6" i="2"/>
  <c r="P5" i="2"/>
  <c r="Q5" i="2" s="1"/>
  <c r="P4" i="2"/>
  <c r="Q4" i="2" s="1"/>
  <c r="P3" i="2"/>
  <c r="Q3" i="2" s="1"/>
  <c r="P2" i="2"/>
  <c r="Q2" i="2" s="1"/>
  <c r="L23" i="2"/>
  <c r="J23" i="2"/>
  <c r="L22" i="2"/>
  <c r="J22" i="2"/>
  <c r="K17" i="2"/>
  <c r="N17" i="2" s="1"/>
  <c r="L21" i="2"/>
  <c r="J21" i="2"/>
  <c r="K21" i="2" s="1"/>
  <c r="N21" i="2" s="1"/>
  <c r="L20" i="2"/>
  <c r="J20" i="2"/>
  <c r="K20" i="2" s="1"/>
  <c r="L19" i="2"/>
  <c r="J19" i="2"/>
  <c r="K19" i="2" s="1"/>
  <c r="L18" i="2"/>
  <c r="J18" i="2"/>
  <c r="K18" i="2" s="1"/>
  <c r="L17" i="2"/>
  <c r="J17" i="2"/>
  <c r="L16" i="2"/>
  <c r="J16" i="2"/>
  <c r="K16" i="2" s="1"/>
  <c r="N16" i="2" s="1"/>
  <c r="K15" i="2"/>
  <c r="L15" i="2"/>
  <c r="J15" i="2"/>
  <c r="K14" i="2"/>
  <c r="L14" i="2"/>
  <c r="J14" i="2"/>
  <c r="L13" i="2"/>
  <c r="K13" i="2"/>
  <c r="J13" i="2"/>
  <c r="L12" i="2"/>
  <c r="J12" i="2"/>
  <c r="O12" i="2" s="1"/>
  <c r="B30" i="2"/>
  <c r="N11" i="2" s="1"/>
  <c r="L11" i="2"/>
  <c r="J11" i="2"/>
  <c r="L10" i="2"/>
  <c r="O10" i="2" s="1"/>
  <c r="K10" i="2"/>
  <c r="J10" i="2"/>
  <c r="L9" i="2"/>
  <c r="K9" i="2"/>
  <c r="J9" i="2"/>
  <c r="L8" i="2"/>
  <c r="K8" i="2"/>
  <c r="N8" i="2" s="1"/>
  <c r="J8" i="2"/>
  <c r="O8" i="2" s="1"/>
  <c r="L7" i="2"/>
  <c r="K7" i="2"/>
  <c r="J7" i="2"/>
  <c r="L6" i="2"/>
  <c r="K6" i="2"/>
  <c r="J6" i="2"/>
  <c r="L5" i="2"/>
  <c r="O5" i="2" s="1"/>
  <c r="K5" i="2"/>
  <c r="J5" i="2"/>
  <c r="L4" i="2"/>
  <c r="K4" i="2"/>
  <c r="J4" i="2"/>
  <c r="O4" i="2" s="1"/>
  <c r="L3" i="2"/>
  <c r="K3" i="2"/>
  <c r="J3" i="2"/>
  <c r="L2" i="2"/>
  <c r="K2" i="2"/>
  <c r="J2" i="2"/>
  <c r="U30" i="1"/>
  <c r="T30" i="1"/>
  <c r="S30" i="1"/>
  <c r="R30" i="1"/>
  <c r="Q30" i="1"/>
  <c r="P30" i="1"/>
  <c r="N30" i="1"/>
  <c r="M30" i="1"/>
  <c r="L30" i="1"/>
  <c r="K30" i="1"/>
  <c r="J30" i="1"/>
  <c r="I30" i="1"/>
  <c r="G30" i="1"/>
  <c r="F30" i="1"/>
  <c r="E30" i="1"/>
  <c r="D30" i="1"/>
  <c r="C30" i="1"/>
  <c r="B30" i="1"/>
  <c r="A3" i="1"/>
  <c r="N20" i="2" l="1"/>
  <c r="O6" i="2"/>
  <c r="O15" i="2"/>
  <c r="N15" i="2"/>
  <c r="N5" i="2"/>
  <c r="N18" i="2"/>
  <c r="O14" i="2"/>
  <c r="N19" i="2"/>
  <c r="O3" i="2"/>
  <c r="O7" i="2"/>
  <c r="O11" i="2"/>
  <c r="N3" i="2"/>
  <c r="M13" i="2"/>
  <c r="O9" i="2"/>
  <c r="O16" i="2"/>
  <c r="O13" i="2"/>
  <c r="O2" i="2"/>
  <c r="N10" i="2"/>
  <c r="O23" i="2"/>
  <c r="K23" i="2"/>
  <c r="N23" i="2" s="1"/>
  <c r="O22" i="2"/>
  <c r="K22" i="2"/>
  <c r="N22" i="2" s="1"/>
  <c r="O21" i="2"/>
  <c r="O20" i="2"/>
  <c r="O19" i="2"/>
  <c r="O18" i="2"/>
  <c r="O17" i="2"/>
  <c r="N14" i="2"/>
  <c r="M15" i="2"/>
  <c r="N12" i="2"/>
  <c r="M8" i="2"/>
  <c r="N9" i="2"/>
  <c r="N13" i="2"/>
  <c r="M6" i="2"/>
  <c r="M4" i="2"/>
  <c r="M14" i="2"/>
  <c r="M2" i="2"/>
  <c r="N2" i="2"/>
  <c r="M3" i="2"/>
  <c r="M7" i="2"/>
  <c r="N6" i="2"/>
  <c r="N4" i="2"/>
  <c r="M9" i="2"/>
  <c r="N7" i="2"/>
  <c r="M5" i="2"/>
  <c r="M10" i="2"/>
  <c r="A4" i="1"/>
  <c r="A5" i="1" l="1"/>
  <c r="A6" i="1" l="1"/>
  <c r="A7" i="1" l="1"/>
  <c r="A8" i="1" l="1"/>
  <c r="A9" i="1" l="1"/>
  <c r="A10" i="1" l="1"/>
  <c r="A11" i="1" l="1"/>
  <c r="A12" i="1" l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N35" i="1"/>
  <c r="U35" i="1" s="1"/>
  <c r="L35" i="1"/>
  <c r="S35" i="1" s="1"/>
  <c r="N33" i="1"/>
  <c r="U33" i="1" s="1"/>
  <c r="I34" i="1"/>
  <c r="P34" i="1" s="1"/>
  <c r="N32" i="1"/>
  <c r="U32" i="1" s="1"/>
  <c r="I31" i="1"/>
  <c r="P31" i="1" s="1"/>
  <c r="I35" i="1"/>
  <c r="P35" i="1" s="1"/>
  <c r="L32" i="1" l="1"/>
  <c r="S32" i="1" s="1"/>
  <c r="I32" i="1"/>
  <c r="P32" i="1" s="1"/>
  <c r="J35" i="1"/>
  <c r="Q35" i="1" s="1"/>
  <c r="J31" i="1"/>
  <c r="Q31" i="1" s="1"/>
  <c r="J32" i="1"/>
  <c r="Q32" i="1" s="1"/>
  <c r="M35" i="1"/>
  <c r="T35" i="1" s="1"/>
  <c r="K31" i="1"/>
  <c r="R31" i="1" s="1"/>
  <c r="M33" i="1"/>
  <c r="T33" i="1" s="1"/>
  <c r="J34" i="1"/>
  <c r="Q34" i="1" s="1"/>
  <c r="N34" i="1"/>
  <c r="U34" i="1" s="1"/>
  <c r="K33" i="1"/>
  <c r="R33" i="1" s="1"/>
  <c r="M32" i="1"/>
  <c r="T32" i="1" s="1"/>
  <c r="K34" i="1"/>
  <c r="R34" i="1" s="1"/>
  <c r="N31" i="1"/>
  <c r="U31" i="1" s="1"/>
  <c r="L33" i="1"/>
  <c r="S33" i="1" s="1"/>
  <c r="J33" i="1"/>
  <c r="Q33" i="1" s="1"/>
  <c r="I33" i="1"/>
  <c r="P33" i="1" s="1"/>
  <c r="M31" i="1"/>
  <c r="T31" i="1" s="1"/>
  <c r="L34" i="1"/>
  <c r="S34" i="1" s="1"/>
  <c r="L31" i="1"/>
  <c r="S31" i="1" s="1"/>
  <c r="M34" i="1"/>
  <c r="T34" i="1" s="1"/>
  <c r="K32" i="1"/>
  <c r="R32" i="1" s="1"/>
  <c r="K35" i="1"/>
  <c r="R35" i="1" s="1"/>
</calcChain>
</file>

<file path=xl/sharedStrings.xml><?xml version="1.0" encoding="utf-8"?>
<sst xmlns="http://schemas.openxmlformats.org/spreadsheetml/2006/main" count="127" uniqueCount="50">
  <si>
    <t>Super Fit</t>
  </si>
  <si>
    <t>Hours</t>
  </si>
  <si>
    <t>Very Fit</t>
  </si>
  <si>
    <t>Fit</t>
  </si>
  <si>
    <t>Normal</t>
  </si>
  <si>
    <t>Very Unfit</t>
  </si>
  <si>
    <t>Corrected Time</t>
  </si>
  <si>
    <t>Suggested Time Range</t>
  </si>
  <si>
    <t>Suggested Distance</t>
  </si>
  <si>
    <t>Target</t>
  </si>
  <si>
    <t>Lower</t>
  </si>
  <si>
    <t>Minimum</t>
  </si>
  <si>
    <t>Upper</t>
  </si>
  <si>
    <t>Maximum</t>
  </si>
  <si>
    <t>Unfit</t>
  </si>
  <si>
    <t>Fitness</t>
  </si>
  <si>
    <t>Distance</t>
  </si>
  <si>
    <t>Climb</t>
  </si>
  <si>
    <t>Rate</t>
  </si>
  <si>
    <t>Distance Unit</t>
  </si>
  <si>
    <t>Climb Unit</t>
  </si>
  <si>
    <t>Rate Unit</t>
  </si>
  <si>
    <t>Gradient</t>
  </si>
  <si>
    <t>Time</t>
  </si>
  <si>
    <t>Time Unit</t>
  </si>
  <si>
    <t>mi</t>
  </si>
  <si>
    <t>ft</t>
  </si>
  <si>
    <t>min</t>
  </si>
  <si>
    <t>m/hr</t>
  </si>
  <si>
    <t>Standard Rate (m/hr)</t>
  </si>
  <si>
    <t>Source</t>
  </si>
  <si>
    <t>https://www.roadbikereview.com/threads/how-does-your-climb-rate-fpm-compare.7204/</t>
  </si>
  <si>
    <t>SuperFit</t>
  </si>
  <si>
    <t>hr</t>
  </si>
  <si>
    <t>VeryFit</t>
  </si>
  <si>
    <t>Distance (m)</t>
  </si>
  <si>
    <t>Climb (m)</t>
  </si>
  <si>
    <t>Time (hr)</t>
  </si>
  <si>
    <t>ft/min</t>
  </si>
  <si>
    <t>Conversions</t>
  </si>
  <si>
    <t>km</t>
  </si>
  <si>
    <t>m</t>
  </si>
  <si>
    <t>http://autobus.cyclingnews.com/news.php?id=news/2007/sep07/sep05news2</t>
  </si>
  <si>
    <t>http://autobus.cyclingnews.com/news.php?id=news/2004/jun04/jun11news2</t>
  </si>
  <si>
    <t>Speed (km/hr)</t>
  </si>
  <si>
    <t>http://bikecalculator.com/ with 70/9 kg, clinchers, hoods, 0 headwind 25C, 100m elevation</t>
  </si>
  <si>
    <t>VAM at 5%</t>
  </si>
  <si>
    <t>VeryUnfit</t>
  </si>
  <si>
    <t>Estimated VAM (m/hr)</t>
  </si>
  <si>
    <t>Base VAM (m/hr)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</si>
</sst>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Super 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2.75</c:v>
                </c:pt>
                <c:pt idx="6">
                  <c:v>3.5</c:v>
                </c:pt>
                <c:pt idx="7">
                  <c:v>4.5</c:v>
                </c:pt>
                <c:pt idx="8">
                  <c:v>5.5</c:v>
                </c:pt>
                <c:pt idx="9">
                  <c:v>6.75</c:v>
                </c:pt>
                <c:pt idx="10">
                  <c:v>7.75</c:v>
                </c:pt>
                <c:pt idx="11">
                  <c:v>8.875</c:v>
                </c:pt>
                <c:pt idx="12">
                  <c:v>10</c:v>
                </c:pt>
                <c:pt idx="13">
                  <c:v>11.25</c:v>
                </c:pt>
                <c:pt idx="14">
                  <c:v>12.5</c:v>
                </c:pt>
                <c:pt idx="15">
                  <c:v>13.5</c:v>
                </c:pt>
                <c:pt idx="16">
                  <c:v>14.5</c:v>
                </c:pt>
                <c:pt idx="17">
                  <c:v>15.75</c:v>
                </c:pt>
                <c:pt idx="18">
                  <c:v>17</c:v>
                </c:pt>
                <c:pt idx="19">
                  <c:v>18.25</c:v>
                </c:pt>
                <c:pt idx="20">
                  <c:v>19.5</c:v>
                </c:pt>
                <c:pt idx="21">
                  <c:v>20.75</c:v>
                </c:pt>
                <c:pt idx="22">
                  <c:v>22</c:v>
                </c:pt>
                <c:pt idx="23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2-8646-812E-3F751F5AFA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Very 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2.25</c:v>
                </c:pt>
                <c:pt idx="4">
                  <c:v>3.25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7.75</c:v>
                </c:pt>
                <c:pt idx="9">
                  <c:v>8.75</c:v>
                </c:pt>
                <c:pt idx="10">
                  <c:v>10</c:v>
                </c:pt>
                <c:pt idx="11">
                  <c:v>11.25</c:v>
                </c:pt>
                <c:pt idx="12">
                  <c:v>12.5</c:v>
                </c:pt>
                <c:pt idx="13">
                  <c:v>13.75</c:v>
                </c:pt>
                <c:pt idx="14">
                  <c:v>15</c:v>
                </c:pt>
                <c:pt idx="15">
                  <c:v>16.25</c:v>
                </c:pt>
                <c:pt idx="16">
                  <c:v>17.5</c:v>
                </c:pt>
                <c:pt idx="17">
                  <c:v>18.25</c:v>
                </c:pt>
                <c:pt idx="18">
                  <c:v>20</c:v>
                </c:pt>
                <c:pt idx="19">
                  <c:v>21.5</c:v>
                </c:pt>
                <c:pt idx="2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2-8646-812E-3F751F5AFA9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0.72499999999999998</c:v>
                </c:pt>
                <c:pt idx="2">
                  <c:v>1.5</c:v>
                </c:pt>
                <c:pt idx="3">
                  <c:v>3</c:v>
                </c:pt>
                <c:pt idx="4">
                  <c:v>4.25</c:v>
                </c:pt>
                <c:pt idx="5">
                  <c:v>5.5</c:v>
                </c:pt>
                <c:pt idx="6">
                  <c:v>7</c:v>
                </c:pt>
                <c:pt idx="7">
                  <c:v>8.5</c:v>
                </c:pt>
                <c:pt idx="8">
                  <c:v>10</c:v>
                </c:pt>
                <c:pt idx="9">
                  <c:v>11.5</c:v>
                </c:pt>
                <c:pt idx="10">
                  <c:v>13.25</c:v>
                </c:pt>
                <c:pt idx="11">
                  <c:v>14.125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22-8646-812E-3F751F5AFA9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3.5</c:v>
                </c:pt>
                <c:pt idx="4">
                  <c:v>5</c:v>
                </c:pt>
                <c:pt idx="5">
                  <c:v>6.25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22-8646-812E-3F751F5AFA9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Unfit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0</c:v>
                </c:pt>
                <c:pt idx="1">
                  <c:v>1.25</c:v>
                </c:pt>
                <c:pt idx="2">
                  <c:v>2.75</c:v>
                </c:pt>
                <c:pt idx="3">
                  <c:v>4.25</c:v>
                </c:pt>
                <c:pt idx="4">
                  <c:v>5.75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22-8646-812E-3F751F5AFA9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Very Unfit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0</c:v>
                </c:pt>
                <c:pt idx="1">
                  <c:v>1.625</c:v>
                </c:pt>
                <c:pt idx="2">
                  <c:v>3.25</c:v>
                </c:pt>
                <c:pt idx="3">
                  <c:v>4.75</c:v>
                </c:pt>
                <c:pt idx="4">
                  <c:v>6.5</c:v>
                </c:pt>
                <c:pt idx="5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22-8646-812E-3F751F5A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32255"/>
        <c:axId val="610033967"/>
      </c:scatterChart>
      <c:valAx>
        <c:axId val="61003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3967"/>
        <c:crosses val="autoZero"/>
        <c:crossBetween val="midCat"/>
      </c:valAx>
      <c:valAx>
        <c:axId val="610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19050</xdr:rowOff>
    </xdr:from>
    <xdr:to>
      <xdr:col>16</xdr:col>
      <xdr:colOff>812800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B79C8-C07D-0363-7C50-CF2ABFCDE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ikecalculator.com/%20with%2070/9%20kg,%20clinchers,%20hoods,%200%20headwind%2025C,%20100m%20elev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0299-B428-404C-A1DE-44A01B831DBE}">
  <dimension ref="A1:U44"/>
  <sheetViews>
    <sheetView workbookViewId="0">
      <selection activeCell="A7" sqref="A7:XFD7"/>
    </sheetView>
  </sheetViews>
  <sheetFormatPr baseColWidth="10" defaultRowHeight="16" x14ac:dyDescent="0.2"/>
  <cols>
    <col min="2" max="2" width="10.83203125" style="1"/>
  </cols>
  <sheetData>
    <row r="1" spans="1:7" x14ac:dyDescent="0.2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14</v>
      </c>
      <c r="G1" t="s">
        <v>5</v>
      </c>
    </row>
    <row r="2" spans="1:7" x14ac:dyDescent="0.2">
      <c r="A2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f>A2+1</f>
        <v>1</v>
      </c>
      <c r="B3" s="1">
        <v>0.5</v>
      </c>
      <c r="C3">
        <v>0.625</v>
      </c>
      <c r="D3">
        <v>0.72499999999999998</v>
      </c>
      <c r="E3">
        <v>1</v>
      </c>
      <c r="F3">
        <v>1.25</v>
      </c>
      <c r="G3">
        <v>1.625</v>
      </c>
    </row>
    <row r="4" spans="1:7" x14ac:dyDescent="0.2">
      <c r="A4">
        <f t="shared" ref="A4:A26" si="0">A3+1</f>
        <v>2</v>
      </c>
      <c r="B4" s="1">
        <v>1</v>
      </c>
      <c r="C4">
        <v>1.25</v>
      </c>
      <c r="D4">
        <v>1.5</v>
      </c>
      <c r="E4">
        <v>2</v>
      </c>
      <c r="F4">
        <v>2.75</v>
      </c>
      <c r="G4">
        <v>3.25</v>
      </c>
    </row>
    <row r="5" spans="1:7" x14ac:dyDescent="0.2">
      <c r="A5">
        <f t="shared" si="0"/>
        <v>3</v>
      </c>
      <c r="B5" s="1">
        <v>1.5</v>
      </c>
      <c r="C5">
        <v>2.25</v>
      </c>
      <c r="D5">
        <v>3</v>
      </c>
      <c r="E5">
        <v>3.5</v>
      </c>
      <c r="F5">
        <v>4.25</v>
      </c>
      <c r="G5">
        <v>4.75</v>
      </c>
    </row>
    <row r="6" spans="1:7" x14ac:dyDescent="0.2">
      <c r="A6">
        <f t="shared" si="0"/>
        <v>4</v>
      </c>
      <c r="B6" s="1">
        <v>2</v>
      </c>
      <c r="C6">
        <v>3.25</v>
      </c>
      <c r="D6">
        <v>4.25</v>
      </c>
      <c r="E6">
        <v>5</v>
      </c>
      <c r="F6">
        <v>5.75</v>
      </c>
      <c r="G6">
        <v>6.5</v>
      </c>
    </row>
    <row r="7" spans="1:7" x14ac:dyDescent="0.2">
      <c r="A7">
        <f t="shared" si="0"/>
        <v>5</v>
      </c>
      <c r="B7" s="1">
        <v>2.75</v>
      </c>
      <c r="C7">
        <v>4.5</v>
      </c>
      <c r="D7">
        <v>5.5</v>
      </c>
      <c r="E7">
        <v>6.25</v>
      </c>
      <c r="F7">
        <v>7.5</v>
      </c>
      <c r="G7">
        <v>8.5</v>
      </c>
    </row>
    <row r="8" spans="1:7" x14ac:dyDescent="0.2">
      <c r="A8">
        <f t="shared" si="0"/>
        <v>6</v>
      </c>
      <c r="B8" s="1">
        <v>3.5</v>
      </c>
      <c r="C8">
        <v>5.5</v>
      </c>
      <c r="D8">
        <v>7</v>
      </c>
      <c r="E8">
        <v>8.5</v>
      </c>
      <c r="F8">
        <v>9.5</v>
      </c>
    </row>
    <row r="9" spans="1:7" x14ac:dyDescent="0.2">
      <c r="A9">
        <f t="shared" si="0"/>
        <v>7</v>
      </c>
      <c r="B9" s="1">
        <v>4.5</v>
      </c>
      <c r="C9">
        <v>6.5</v>
      </c>
      <c r="D9">
        <v>8.5</v>
      </c>
      <c r="E9">
        <v>10.5</v>
      </c>
      <c r="F9">
        <v>11.5</v>
      </c>
    </row>
    <row r="10" spans="1:7" x14ac:dyDescent="0.2">
      <c r="A10">
        <f t="shared" si="0"/>
        <v>8</v>
      </c>
      <c r="B10" s="1">
        <v>5.5</v>
      </c>
      <c r="C10">
        <v>7.75</v>
      </c>
      <c r="D10">
        <v>10</v>
      </c>
      <c r="E10">
        <v>12.5</v>
      </c>
    </row>
    <row r="11" spans="1:7" x14ac:dyDescent="0.2">
      <c r="A11">
        <f t="shared" si="0"/>
        <v>9</v>
      </c>
      <c r="B11" s="1">
        <v>6.75</v>
      </c>
      <c r="C11">
        <v>8.75</v>
      </c>
      <c r="D11">
        <v>11.5</v>
      </c>
      <c r="E11">
        <v>14.5</v>
      </c>
    </row>
    <row r="12" spans="1:7" x14ac:dyDescent="0.2">
      <c r="A12">
        <f t="shared" si="0"/>
        <v>10</v>
      </c>
      <c r="B12" s="1">
        <v>7.75</v>
      </c>
      <c r="C12">
        <v>10</v>
      </c>
      <c r="D12">
        <v>13.25</v>
      </c>
    </row>
    <row r="13" spans="1:7" x14ac:dyDescent="0.2">
      <c r="A13">
        <f t="shared" si="0"/>
        <v>11</v>
      </c>
      <c r="B13" s="1">
        <v>8.875</v>
      </c>
      <c r="C13">
        <v>11.25</v>
      </c>
      <c r="D13">
        <v>14.125</v>
      </c>
    </row>
    <row r="14" spans="1:7" x14ac:dyDescent="0.2">
      <c r="A14">
        <f t="shared" si="0"/>
        <v>12</v>
      </c>
      <c r="B14" s="1">
        <v>10</v>
      </c>
      <c r="C14">
        <v>12.5</v>
      </c>
      <c r="D14">
        <v>15</v>
      </c>
    </row>
    <row r="15" spans="1:7" x14ac:dyDescent="0.2">
      <c r="A15">
        <f t="shared" si="0"/>
        <v>13</v>
      </c>
      <c r="B15" s="1">
        <v>11.25</v>
      </c>
      <c r="C15">
        <v>13.75</v>
      </c>
      <c r="D15">
        <v>16.25</v>
      </c>
    </row>
    <row r="16" spans="1:7" x14ac:dyDescent="0.2">
      <c r="A16">
        <f t="shared" si="0"/>
        <v>14</v>
      </c>
      <c r="B16" s="1">
        <v>12.5</v>
      </c>
      <c r="C16">
        <v>15</v>
      </c>
      <c r="D16">
        <v>17.5</v>
      </c>
    </row>
    <row r="17" spans="1:21" x14ac:dyDescent="0.2">
      <c r="A17">
        <f t="shared" si="0"/>
        <v>15</v>
      </c>
      <c r="B17" s="1">
        <v>13.5</v>
      </c>
      <c r="C17">
        <v>16.25</v>
      </c>
    </row>
    <row r="18" spans="1:21" x14ac:dyDescent="0.2">
      <c r="A18">
        <f t="shared" si="0"/>
        <v>16</v>
      </c>
      <c r="B18" s="1">
        <v>14.5</v>
      </c>
      <c r="C18">
        <v>17.5</v>
      </c>
    </row>
    <row r="19" spans="1:21" x14ac:dyDescent="0.2">
      <c r="A19">
        <f t="shared" si="0"/>
        <v>17</v>
      </c>
      <c r="B19" s="1">
        <v>15.75</v>
      </c>
      <c r="C19">
        <v>18.25</v>
      </c>
    </row>
    <row r="20" spans="1:21" x14ac:dyDescent="0.2">
      <c r="A20">
        <f t="shared" si="0"/>
        <v>18</v>
      </c>
      <c r="B20" s="1">
        <v>17</v>
      </c>
      <c r="C20">
        <v>20</v>
      </c>
    </row>
    <row r="21" spans="1:21" x14ac:dyDescent="0.2">
      <c r="A21">
        <f t="shared" si="0"/>
        <v>19</v>
      </c>
      <c r="B21" s="1">
        <v>18.25</v>
      </c>
      <c r="C21">
        <v>21.5</v>
      </c>
    </row>
    <row r="22" spans="1:21" x14ac:dyDescent="0.2">
      <c r="A22">
        <f t="shared" si="0"/>
        <v>20</v>
      </c>
      <c r="B22" s="1">
        <v>19.5</v>
      </c>
      <c r="C22">
        <v>23</v>
      </c>
    </row>
    <row r="23" spans="1:21" x14ac:dyDescent="0.2">
      <c r="A23">
        <f t="shared" si="0"/>
        <v>21</v>
      </c>
      <c r="B23" s="1">
        <v>20.75</v>
      </c>
    </row>
    <row r="24" spans="1:21" x14ac:dyDescent="0.2">
      <c r="A24">
        <f t="shared" si="0"/>
        <v>22</v>
      </c>
      <c r="B24" s="1">
        <v>22</v>
      </c>
    </row>
    <row r="25" spans="1:21" x14ac:dyDescent="0.2">
      <c r="A25">
        <f t="shared" si="0"/>
        <v>23</v>
      </c>
      <c r="B25" s="1">
        <v>23</v>
      </c>
    </row>
    <row r="26" spans="1:21" x14ac:dyDescent="0.2">
      <c r="A26">
        <f t="shared" si="0"/>
        <v>24</v>
      </c>
      <c r="B26" s="1">
        <v>24</v>
      </c>
    </row>
    <row r="29" spans="1:21" x14ac:dyDescent="0.2">
      <c r="B29" t="s">
        <v>7</v>
      </c>
      <c r="I29" t="s">
        <v>6</v>
      </c>
      <c r="P29" t="s">
        <v>8</v>
      </c>
    </row>
    <row r="30" spans="1:21" x14ac:dyDescent="0.2">
      <c r="B30" s="1" t="str">
        <f>B1</f>
        <v>Super Fit</v>
      </c>
      <c r="C30" s="1" t="str">
        <f t="shared" ref="C30:G30" si="1">C1</f>
        <v>Very Fit</v>
      </c>
      <c r="D30" s="1" t="str">
        <f t="shared" si="1"/>
        <v>Fit</v>
      </c>
      <c r="E30" s="1" t="str">
        <f t="shared" si="1"/>
        <v>Normal</v>
      </c>
      <c r="F30" s="1" t="str">
        <f t="shared" si="1"/>
        <v>Unfit</v>
      </c>
      <c r="G30" s="1" t="str">
        <f t="shared" si="1"/>
        <v>Very Unfit</v>
      </c>
      <c r="I30" s="1" t="str">
        <f>B1</f>
        <v>Super Fit</v>
      </c>
      <c r="J30" s="1" t="str">
        <f t="shared" ref="J30:N30" si="2">C1</f>
        <v>Very Fit</v>
      </c>
      <c r="K30" s="1" t="str">
        <f t="shared" si="2"/>
        <v>Fit</v>
      </c>
      <c r="L30" s="1" t="str">
        <f t="shared" si="2"/>
        <v>Normal</v>
      </c>
      <c r="M30" s="1" t="str">
        <f t="shared" si="2"/>
        <v>Unfit</v>
      </c>
      <c r="N30" s="1" t="str">
        <f t="shared" si="2"/>
        <v>Very Unfit</v>
      </c>
      <c r="O30" s="1"/>
      <c r="P30" s="1" t="str">
        <f>B1</f>
        <v>Super Fit</v>
      </c>
      <c r="Q30" s="1" t="str">
        <f t="shared" ref="Q30:U30" si="3">C1</f>
        <v>Very Fit</v>
      </c>
      <c r="R30" s="1" t="str">
        <f t="shared" si="3"/>
        <v>Fit</v>
      </c>
      <c r="S30" s="1" t="str">
        <f t="shared" si="3"/>
        <v>Normal</v>
      </c>
      <c r="T30" s="1" t="str">
        <f t="shared" si="3"/>
        <v>Unfit</v>
      </c>
      <c r="U30" s="1" t="str">
        <f t="shared" si="3"/>
        <v>Very Unfit</v>
      </c>
    </row>
    <row r="31" spans="1:21" x14ac:dyDescent="0.2">
      <c r="A31" t="s">
        <v>9</v>
      </c>
      <c r="B31" s="1">
        <v>6</v>
      </c>
      <c r="C31">
        <v>6</v>
      </c>
      <c r="D31">
        <v>6</v>
      </c>
      <c r="E31">
        <v>6</v>
      </c>
      <c r="F31" s="1">
        <v>5</v>
      </c>
      <c r="G31">
        <v>4</v>
      </c>
      <c r="I31" s="3">
        <f t="shared" ref="I31:N31" si="4">MIN(B31, _xlfn.FORECAST.LINEAR(B31, $A$2:$A$26, B$2:B$26))</f>
        <v>6</v>
      </c>
      <c r="J31" s="3">
        <f t="shared" si="4"/>
        <v>6</v>
      </c>
      <c r="K31" s="3">
        <f t="shared" si="4"/>
        <v>5.0838736767347674</v>
      </c>
      <c r="L31" s="3">
        <f t="shared" si="4"/>
        <v>4.2741102581995811</v>
      </c>
      <c r="M31" s="3">
        <f t="shared" si="4"/>
        <v>3.3102401324868893</v>
      </c>
      <c r="N31" s="3">
        <f t="shared" si="4"/>
        <v>2.4379399777695441</v>
      </c>
      <c r="P31" s="2">
        <f t="shared" ref="P31:U31" si="5">I31*5</f>
        <v>30</v>
      </c>
      <c r="Q31" s="2">
        <f t="shared" si="5"/>
        <v>30</v>
      </c>
      <c r="R31" s="2">
        <f t="shared" si="5"/>
        <v>25.419368383673838</v>
      </c>
      <c r="S31" s="2">
        <f t="shared" si="5"/>
        <v>21.370551290997906</v>
      </c>
      <c r="T31" s="2">
        <f t="shared" si="5"/>
        <v>16.551200662434447</v>
      </c>
      <c r="U31" s="2">
        <f t="shared" si="5"/>
        <v>12.18969988884772</v>
      </c>
    </row>
    <row r="32" spans="1:21" x14ac:dyDescent="0.2">
      <c r="A32" t="s">
        <v>10</v>
      </c>
      <c r="B32" s="1">
        <v>5</v>
      </c>
      <c r="C32">
        <v>5</v>
      </c>
      <c r="D32">
        <v>5</v>
      </c>
      <c r="E32">
        <v>5</v>
      </c>
      <c r="F32" s="1">
        <v>4</v>
      </c>
      <c r="G32">
        <v>2</v>
      </c>
      <c r="I32" s="3">
        <f t="shared" ref="I32:I35" si="6">MIN(B32, _xlfn.FORECAST.LINEAR(B32, $A$2:$A$26, B$2:B$26))</f>
        <v>5</v>
      </c>
      <c r="J32" s="3">
        <f t="shared" ref="J32:J35" si="7">MIN(C32, _xlfn.FORECAST.LINEAR(C32, $A$2:$A$26, C$2:C$26))</f>
        <v>5</v>
      </c>
      <c r="K32" s="3">
        <f t="shared" ref="K32:K35" si="8">MIN(D32, _xlfn.FORECAST.LINEAR(D32, $A$2:$A$26, D$2:D$26))</f>
        <v>4.3294932345043602</v>
      </c>
      <c r="L32" s="3">
        <f t="shared" ref="L32:L35" si="9">MIN(E32, _xlfn.FORECAST.LINEAR(E32, $A$2:$A$26, E$2:E$26))</f>
        <v>3.6717376133984647</v>
      </c>
      <c r="M32" s="3">
        <f t="shared" ref="M32:M35" si="10">MIN(F32, _xlfn.FORECAST.LINEAR(F32, $A$2:$A$26, F$2:F$26))</f>
        <v>2.7030085564449351</v>
      </c>
      <c r="N32" s="3">
        <f t="shared" ref="N32:N35" si="11">MIN(G32, _xlfn.FORECAST.LINEAR(G32, $A$2:$A$26, G$2:G$26))</f>
        <v>1.2463875509447941</v>
      </c>
      <c r="P32" s="2">
        <f t="shared" ref="P32:P35" si="12">I32*5</f>
        <v>25</v>
      </c>
      <c r="Q32" s="2">
        <f t="shared" ref="Q32:Q35" si="13">J32*5</f>
        <v>25</v>
      </c>
      <c r="R32" s="2">
        <f t="shared" ref="R32:R35" si="14">K32*5</f>
        <v>21.647466172521803</v>
      </c>
      <c r="S32" s="2">
        <f t="shared" ref="S32:S35" si="15">L32*5</f>
        <v>18.358688066992322</v>
      </c>
      <c r="T32" s="2">
        <f t="shared" ref="T32:T35" si="16">M32*5</f>
        <v>13.515042782224675</v>
      </c>
      <c r="U32" s="2">
        <f t="shared" ref="U32:U35" si="17">N32*5</f>
        <v>6.2319377547239707</v>
      </c>
    </row>
    <row r="33" spans="1:21" x14ac:dyDescent="0.2">
      <c r="A33" t="s">
        <v>12</v>
      </c>
      <c r="B33" s="1">
        <v>10</v>
      </c>
      <c r="C33">
        <v>10</v>
      </c>
      <c r="D33">
        <v>8</v>
      </c>
      <c r="E33">
        <v>8</v>
      </c>
      <c r="F33" s="1">
        <v>7</v>
      </c>
      <c r="G33">
        <v>5</v>
      </c>
      <c r="I33" s="3">
        <f t="shared" si="6"/>
        <v>10</v>
      </c>
      <c r="J33" s="3">
        <f t="shared" si="7"/>
        <v>9.6179246490045909</v>
      </c>
      <c r="K33" s="3">
        <f t="shared" si="8"/>
        <v>6.592634561195581</v>
      </c>
      <c r="L33" s="3">
        <f t="shared" si="9"/>
        <v>5.4788555478018139</v>
      </c>
      <c r="M33" s="3">
        <f t="shared" si="10"/>
        <v>4.5247032845707977</v>
      </c>
      <c r="N33" s="3">
        <f t="shared" si="11"/>
        <v>3.0337161911819188</v>
      </c>
      <c r="P33" s="2">
        <f t="shared" si="12"/>
        <v>50</v>
      </c>
      <c r="Q33" s="2">
        <f t="shared" si="13"/>
        <v>48.089623245022956</v>
      </c>
      <c r="R33" s="2">
        <f t="shared" si="14"/>
        <v>32.963172805977905</v>
      </c>
      <c r="S33" s="2">
        <f t="shared" si="15"/>
        <v>27.39427773900907</v>
      </c>
      <c r="T33" s="2">
        <f t="shared" si="16"/>
        <v>22.623516422853989</v>
      </c>
      <c r="U33" s="2">
        <f t="shared" si="17"/>
        <v>15.168580955909594</v>
      </c>
    </row>
    <row r="34" spans="1:21" x14ac:dyDescent="0.2">
      <c r="A34" t="s">
        <v>11</v>
      </c>
      <c r="B34" s="1">
        <v>5</v>
      </c>
      <c r="C34">
        <v>4</v>
      </c>
      <c r="D34">
        <v>3</v>
      </c>
      <c r="E34">
        <v>2</v>
      </c>
      <c r="F34" s="1">
        <v>2</v>
      </c>
      <c r="G34">
        <v>1</v>
      </c>
      <c r="I34" s="3">
        <f t="shared" ref="I34:N34" si="18">MIN(B34, _xlfn.FORECAST.LINEAR(B34, $A$2:$A$26, B$2:B$26))</f>
        <v>5</v>
      </c>
      <c r="J34" s="3">
        <f t="shared" si="18"/>
        <v>4</v>
      </c>
      <c r="K34" s="3">
        <f t="shared" si="18"/>
        <v>2.8207323500435471</v>
      </c>
      <c r="L34" s="3">
        <f t="shared" si="18"/>
        <v>1.8646196789951153</v>
      </c>
      <c r="M34" s="3">
        <f t="shared" si="18"/>
        <v>1.4885454043610267</v>
      </c>
      <c r="N34" s="3">
        <f t="shared" si="18"/>
        <v>0.65061133753241918</v>
      </c>
      <c r="P34" s="2">
        <f t="shared" ref="P34:U34" si="19">I34*5</f>
        <v>25</v>
      </c>
      <c r="Q34" s="2">
        <f t="shared" si="19"/>
        <v>20</v>
      </c>
      <c r="R34" s="2">
        <f t="shared" si="19"/>
        <v>14.103661750217736</v>
      </c>
      <c r="S34" s="2">
        <f t="shared" si="19"/>
        <v>9.3230983949755757</v>
      </c>
      <c r="T34" s="2">
        <f t="shared" si="19"/>
        <v>7.4427270218051333</v>
      </c>
      <c r="U34" s="2">
        <f t="shared" si="19"/>
        <v>3.2530566876620961</v>
      </c>
    </row>
    <row r="35" spans="1:21" x14ac:dyDescent="0.2">
      <c r="A35" t="s">
        <v>13</v>
      </c>
      <c r="B35" s="1">
        <v>12</v>
      </c>
      <c r="C35">
        <v>12</v>
      </c>
      <c r="D35">
        <v>10</v>
      </c>
      <c r="E35">
        <v>10</v>
      </c>
      <c r="F35" s="1">
        <v>9</v>
      </c>
      <c r="G35">
        <v>6</v>
      </c>
      <c r="I35" s="3">
        <f t="shared" si="6"/>
        <v>12</v>
      </c>
      <c r="J35" s="3">
        <f t="shared" si="7"/>
        <v>11.329622221464032</v>
      </c>
      <c r="K35" s="3">
        <f t="shared" si="8"/>
        <v>8.1013954456563937</v>
      </c>
      <c r="L35" s="3">
        <f t="shared" si="9"/>
        <v>6.6836008374040468</v>
      </c>
      <c r="M35" s="3">
        <f t="shared" si="10"/>
        <v>5.7391664366547062</v>
      </c>
      <c r="N35" s="3">
        <f t="shared" si="11"/>
        <v>3.629492404594294</v>
      </c>
      <c r="P35" s="2">
        <f t="shared" si="12"/>
        <v>60</v>
      </c>
      <c r="Q35" s="2">
        <f t="shared" si="13"/>
        <v>56.648111107320162</v>
      </c>
      <c r="R35" s="2">
        <f t="shared" si="14"/>
        <v>40.506977228281968</v>
      </c>
      <c r="S35" s="2">
        <f t="shared" si="15"/>
        <v>33.41800418702023</v>
      </c>
      <c r="T35" s="2">
        <f t="shared" si="16"/>
        <v>28.695832183273531</v>
      </c>
      <c r="U35" s="2">
        <f t="shared" si="17"/>
        <v>18.147462022971471</v>
      </c>
    </row>
    <row r="38" spans="1:21" x14ac:dyDescent="0.2">
      <c r="I38" s="2"/>
      <c r="J38" s="2"/>
      <c r="K38" s="2"/>
      <c r="L38" s="2"/>
      <c r="M38" s="2"/>
    </row>
    <row r="39" spans="1:21" x14ac:dyDescent="0.2">
      <c r="Q39" s="2"/>
      <c r="R39" s="2"/>
      <c r="S39" s="2"/>
      <c r="T39" s="2"/>
      <c r="U39" s="2"/>
    </row>
    <row r="40" spans="1:21" x14ac:dyDescent="0.2">
      <c r="I40" s="2"/>
      <c r="J40" s="2"/>
      <c r="K40" s="2"/>
      <c r="L40" s="2"/>
      <c r="M40" s="2"/>
      <c r="N40" s="2"/>
      <c r="Q40" s="2"/>
      <c r="R40" s="2"/>
      <c r="S40" s="2"/>
      <c r="T40" s="2"/>
      <c r="U40" s="2"/>
    </row>
    <row r="41" spans="1:21" x14ac:dyDescent="0.2">
      <c r="I41" s="2"/>
      <c r="J41" s="2"/>
      <c r="K41" s="2"/>
      <c r="L41" s="2"/>
      <c r="M41" s="2"/>
      <c r="N41" s="2"/>
      <c r="Q41" s="2"/>
      <c r="R41" s="2"/>
      <c r="S41" s="2"/>
      <c r="T41" s="2"/>
      <c r="U41" s="2"/>
    </row>
    <row r="42" spans="1:21" x14ac:dyDescent="0.2">
      <c r="I42" s="2"/>
      <c r="J42" s="2"/>
      <c r="K42" s="2"/>
      <c r="L42" s="2"/>
      <c r="M42" s="2"/>
      <c r="N42" s="2"/>
      <c r="Q42" s="2"/>
      <c r="R42" s="2"/>
      <c r="S42" s="2"/>
      <c r="T42" s="2"/>
      <c r="U42" s="2"/>
    </row>
    <row r="43" spans="1:21" x14ac:dyDescent="0.2">
      <c r="I43" s="2"/>
      <c r="J43" s="2"/>
      <c r="K43" s="2"/>
      <c r="L43" s="2"/>
      <c r="M43" s="2"/>
      <c r="N43" s="2"/>
      <c r="Q43" s="2"/>
      <c r="R43" s="2"/>
      <c r="S43" s="2"/>
      <c r="T43" s="2"/>
      <c r="U43" s="2"/>
    </row>
    <row r="44" spans="1:21" x14ac:dyDescent="0.2">
      <c r="I44" s="2"/>
      <c r="J44" s="2"/>
      <c r="K44" s="2"/>
      <c r="L44" s="2"/>
      <c r="M44" s="2"/>
      <c r="N44" s="2"/>
      <c r="Q44" s="2"/>
      <c r="R44" s="2"/>
      <c r="S44" s="2"/>
      <c r="T44" s="2"/>
      <c r="U44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032A-DDF6-6F45-BC21-8EE5EEB91764}">
  <dimension ref="A1:S39"/>
  <sheetViews>
    <sheetView tabSelected="1" topLeftCell="A8" workbookViewId="0">
      <selection activeCell="B35" sqref="B35"/>
    </sheetView>
  </sheetViews>
  <sheetFormatPr baseColWidth="10" defaultRowHeight="16" x14ac:dyDescent="0.2"/>
  <cols>
    <col min="10" max="11" width="10.83203125" style="2"/>
    <col min="12" max="12" width="10.83203125" style="5"/>
    <col min="14" max="18" width="10.83203125" style="2"/>
  </cols>
  <sheetData>
    <row r="1" spans="1:19" x14ac:dyDescent="0.2">
      <c r="A1" t="s">
        <v>15</v>
      </c>
      <c r="B1" t="s">
        <v>16</v>
      </c>
      <c r="C1" t="s">
        <v>19</v>
      </c>
      <c r="D1" t="s">
        <v>17</v>
      </c>
      <c r="E1" t="s">
        <v>20</v>
      </c>
      <c r="F1" t="s">
        <v>23</v>
      </c>
      <c r="G1" t="s">
        <v>24</v>
      </c>
      <c r="H1" t="s">
        <v>18</v>
      </c>
      <c r="I1" t="s">
        <v>21</v>
      </c>
      <c r="J1" s="2" t="s">
        <v>35</v>
      </c>
      <c r="K1" s="2" t="s">
        <v>36</v>
      </c>
      <c r="L1" s="5" t="s">
        <v>37</v>
      </c>
      <c r="M1" t="s">
        <v>22</v>
      </c>
      <c r="N1" s="2" t="s">
        <v>29</v>
      </c>
      <c r="O1" s="2" t="s">
        <v>44</v>
      </c>
      <c r="P1" s="2" t="s">
        <v>49</v>
      </c>
      <c r="Q1" s="2" t="s">
        <v>48</v>
      </c>
      <c r="S1" t="s">
        <v>30</v>
      </c>
    </row>
    <row r="2" spans="1:19" x14ac:dyDescent="0.2">
      <c r="A2" t="s">
        <v>34</v>
      </c>
      <c r="B2">
        <v>4</v>
      </c>
      <c r="C2" t="s">
        <v>25</v>
      </c>
      <c r="D2">
        <v>2000</v>
      </c>
      <c r="E2" t="s">
        <v>26</v>
      </c>
      <c r="F2">
        <v>32</v>
      </c>
      <c r="G2" t="s">
        <v>27</v>
      </c>
      <c r="J2" s="2">
        <f>CONVERT(B2, C2, "m")</f>
        <v>6437.3760000000002</v>
      </c>
      <c r="K2" s="2">
        <f>CONVERT(D2, E2, "m")</f>
        <v>609.6</v>
      </c>
      <c r="L2" s="5">
        <f>CONVERT(F2, G2, "hr")</f>
        <v>0.53333333333333333</v>
      </c>
      <c r="M2" s="4">
        <f>K2/J2</f>
        <v>9.4696969696969696E-2</v>
      </c>
      <c r="N2" s="2">
        <f>K2/L2</f>
        <v>1143</v>
      </c>
      <c r="O2" s="2">
        <f>J2/L2/1000</f>
        <v>12.070080000000001</v>
      </c>
      <c r="P2" s="2">
        <f>VLOOKUP(A2, $A$34:$B$39, 2, FALSE)</f>
        <v>1300</v>
      </c>
      <c r="Q2" s="2">
        <f>P2 - (M2 - 0.05) * 5000</f>
        <v>1076.5151515151515</v>
      </c>
      <c r="S2" t="s">
        <v>31</v>
      </c>
    </row>
    <row r="3" spans="1:19" x14ac:dyDescent="0.2">
      <c r="A3" t="s">
        <v>34</v>
      </c>
      <c r="B3">
        <v>6.2</v>
      </c>
      <c r="C3" t="s">
        <v>25</v>
      </c>
      <c r="D3">
        <v>2089</v>
      </c>
      <c r="E3" t="s">
        <v>26</v>
      </c>
      <c r="F3">
        <v>29.5</v>
      </c>
      <c r="G3" t="s">
        <v>27</v>
      </c>
      <c r="J3" s="2">
        <f t="shared" ref="J3:J16" si="0">CONVERT(B3, C3, "m")</f>
        <v>9977.9328000000005</v>
      </c>
      <c r="K3" s="2">
        <f t="shared" ref="K3:K15" si="1">CONVERT(D3, E3, "m")</f>
        <v>636.72720000000004</v>
      </c>
      <c r="L3" s="5">
        <f t="shared" ref="L3:L16" si="2">CONVERT(F3, G3, "hr")</f>
        <v>0.49166666666666664</v>
      </c>
      <c r="M3" s="4">
        <f t="shared" ref="M3:M10" si="3">K3/J3</f>
        <v>6.3813538611925708E-2</v>
      </c>
      <c r="N3" s="2">
        <f t="shared" ref="N3:N10" si="4">K3/L3</f>
        <v>1295.0383728813561</v>
      </c>
      <c r="O3" s="2">
        <f t="shared" ref="O3:O16" si="5">J3/L3/1000</f>
        <v>20.294100610169494</v>
      </c>
      <c r="P3" s="2">
        <f t="shared" ref="P3:P23" si="6">VLOOKUP(A3, $A$34:$B$39, 2, FALSE)</f>
        <v>1300</v>
      </c>
      <c r="Q3" s="2">
        <f t="shared" ref="Q3:Q23" si="7">P3 - (M3 - 0.05) * 5000</f>
        <v>1230.9323069403715</v>
      </c>
    </row>
    <row r="4" spans="1:19" x14ac:dyDescent="0.2">
      <c r="A4" t="s">
        <v>34</v>
      </c>
      <c r="B4">
        <v>2.2000000000000002</v>
      </c>
      <c r="C4" t="s">
        <v>25</v>
      </c>
      <c r="D4">
        <v>675</v>
      </c>
      <c r="E4" t="s">
        <v>26</v>
      </c>
      <c r="F4">
        <v>9.5</v>
      </c>
      <c r="G4" t="s">
        <v>27</v>
      </c>
      <c r="J4" s="2">
        <f t="shared" si="0"/>
        <v>3540.5567999999998</v>
      </c>
      <c r="K4" s="2">
        <f t="shared" si="1"/>
        <v>205.74</v>
      </c>
      <c r="L4" s="5">
        <f t="shared" si="2"/>
        <v>0.15833333333333333</v>
      </c>
      <c r="M4" s="4">
        <f t="shared" si="3"/>
        <v>5.8109504132231413E-2</v>
      </c>
      <c r="N4" s="2">
        <f t="shared" si="4"/>
        <v>1299.4105263157896</v>
      </c>
      <c r="O4" s="2">
        <f t="shared" si="5"/>
        <v>22.361411368421052</v>
      </c>
      <c r="P4" s="2">
        <f t="shared" si="6"/>
        <v>1300</v>
      </c>
      <c r="Q4" s="2">
        <f t="shared" si="7"/>
        <v>1259.452479338843</v>
      </c>
    </row>
    <row r="5" spans="1:19" x14ac:dyDescent="0.2">
      <c r="A5" t="s">
        <v>34</v>
      </c>
      <c r="B5">
        <v>4.3499999999999996</v>
      </c>
      <c r="C5" t="s">
        <v>25</v>
      </c>
      <c r="D5">
        <v>1680</v>
      </c>
      <c r="E5" t="s">
        <v>26</v>
      </c>
      <c r="F5">
        <v>22.75</v>
      </c>
      <c r="G5" t="s">
        <v>27</v>
      </c>
      <c r="J5" s="2">
        <f t="shared" si="0"/>
        <v>7000.6463999999996</v>
      </c>
      <c r="K5" s="2">
        <f t="shared" si="1"/>
        <v>512.06399999999996</v>
      </c>
      <c r="L5" s="5">
        <f t="shared" si="2"/>
        <v>0.37916666666666665</v>
      </c>
      <c r="M5" s="4">
        <f t="shared" si="3"/>
        <v>7.314524555903866E-2</v>
      </c>
      <c r="N5" s="2">
        <f t="shared" si="4"/>
        <v>1350.4984615384615</v>
      </c>
      <c r="O5" s="2">
        <f t="shared" si="5"/>
        <v>18.463243252747251</v>
      </c>
      <c r="P5" s="2">
        <f t="shared" si="6"/>
        <v>1300</v>
      </c>
      <c r="Q5" s="2">
        <f t="shared" si="7"/>
        <v>1184.2737722048066</v>
      </c>
    </row>
    <row r="6" spans="1:19" x14ac:dyDescent="0.2">
      <c r="A6" t="s">
        <v>34</v>
      </c>
      <c r="B6">
        <v>1.55</v>
      </c>
      <c r="C6" t="s">
        <v>25</v>
      </c>
      <c r="D6">
        <v>464</v>
      </c>
      <c r="E6" t="s">
        <v>26</v>
      </c>
      <c r="F6">
        <v>6</v>
      </c>
      <c r="G6" t="s">
        <v>27</v>
      </c>
      <c r="J6" s="2">
        <f t="shared" si="0"/>
        <v>2494.4832000000001</v>
      </c>
      <c r="K6" s="2">
        <f t="shared" si="1"/>
        <v>141.4272</v>
      </c>
      <c r="L6" s="5">
        <f t="shared" si="2"/>
        <v>0.1</v>
      </c>
      <c r="M6" s="4">
        <f t="shared" si="3"/>
        <v>5.6695992179863146E-2</v>
      </c>
      <c r="N6" s="2">
        <f t="shared" si="4"/>
        <v>1414.2719999999999</v>
      </c>
      <c r="O6" s="2">
        <f t="shared" si="5"/>
        <v>24.944831999999998</v>
      </c>
      <c r="P6" s="2">
        <f t="shared" si="6"/>
        <v>1300</v>
      </c>
      <c r="Q6" s="2">
        <f t="shared" si="7"/>
        <v>1266.5200391006842</v>
      </c>
    </row>
    <row r="7" spans="1:19" x14ac:dyDescent="0.2">
      <c r="A7" t="s">
        <v>34</v>
      </c>
      <c r="B7">
        <v>2.7</v>
      </c>
      <c r="C7" t="s">
        <v>25</v>
      </c>
      <c r="D7">
        <v>1301</v>
      </c>
      <c r="E7" t="s">
        <v>26</v>
      </c>
      <c r="F7">
        <v>16</v>
      </c>
      <c r="G7" t="s">
        <v>27</v>
      </c>
      <c r="J7" s="2">
        <f t="shared" si="0"/>
        <v>4345.2287999999999</v>
      </c>
      <c r="K7" s="2">
        <f t="shared" si="1"/>
        <v>396.54480000000001</v>
      </c>
      <c r="L7" s="5">
        <f t="shared" si="2"/>
        <v>0.26666666666666666</v>
      </c>
      <c r="M7" s="4">
        <f t="shared" si="3"/>
        <v>9.1259820426487101E-2</v>
      </c>
      <c r="N7" s="2">
        <f t="shared" si="4"/>
        <v>1487.0430000000001</v>
      </c>
      <c r="O7" s="2">
        <f t="shared" si="5"/>
        <v>16.294608</v>
      </c>
      <c r="P7" s="2">
        <f t="shared" si="6"/>
        <v>1300</v>
      </c>
      <c r="Q7" s="2">
        <f t="shared" si="7"/>
        <v>1093.7008978675644</v>
      </c>
    </row>
    <row r="8" spans="1:19" x14ac:dyDescent="0.2">
      <c r="A8" t="s">
        <v>4</v>
      </c>
      <c r="B8">
        <v>34</v>
      </c>
      <c r="C8" t="s">
        <v>25</v>
      </c>
      <c r="D8">
        <v>10030</v>
      </c>
      <c r="E8" t="s">
        <v>26</v>
      </c>
      <c r="F8">
        <v>4.5</v>
      </c>
      <c r="G8" t="s">
        <v>33</v>
      </c>
      <c r="J8" s="2">
        <f t="shared" si="0"/>
        <v>54717.696000000004</v>
      </c>
      <c r="K8" s="2">
        <f t="shared" si="1"/>
        <v>3057.1439999999998</v>
      </c>
      <c r="L8" s="5">
        <f t="shared" si="2"/>
        <v>4.5</v>
      </c>
      <c r="M8" s="4">
        <f t="shared" si="3"/>
        <v>5.5871212121212113E-2</v>
      </c>
      <c r="N8" s="2">
        <f t="shared" si="4"/>
        <v>679.3653333333333</v>
      </c>
      <c r="O8" s="2">
        <f t="shared" si="5"/>
        <v>12.159488000000001</v>
      </c>
      <c r="P8" s="2">
        <f t="shared" si="6"/>
        <v>700</v>
      </c>
      <c r="Q8" s="2">
        <f t="shared" si="7"/>
        <v>670.64393939393949</v>
      </c>
    </row>
    <row r="9" spans="1:19" x14ac:dyDescent="0.2">
      <c r="A9" t="s">
        <v>32</v>
      </c>
      <c r="B9">
        <v>28</v>
      </c>
      <c r="C9" t="s">
        <v>25</v>
      </c>
      <c r="D9">
        <v>6724</v>
      </c>
      <c r="E9" t="s">
        <v>26</v>
      </c>
      <c r="F9">
        <v>1.75</v>
      </c>
      <c r="G9" t="s">
        <v>33</v>
      </c>
      <c r="J9" s="2">
        <f t="shared" si="0"/>
        <v>45061.631999999998</v>
      </c>
      <c r="K9" s="2">
        <f t="shared" si="1"/>
        <v>2049.4751999999999</v>
      </c>
      <c r="L9" s="5">
        <f t="shared" si="2"/>
        <v>1.75</v>
      </c>
      <c r="M9" s="4">
        <f t="shared" si="3"/>
        <v>4.5481601731601734E-2</v>
      </c>
      <c r="N9" s="2">
        <f t="shared" si="4"/>
        <v>1171.1286857142857</v>
      </c>
      <c r="O9" s="2">
        <f t="shared" si="5"/>
        <v>25.749503999999998</v>
      </c>
      <c r="P9" s="2">
        <f t="shared" si="6"/>
        <v>1800</v>
      </c>
      <c r="Q9" s="2">
        <f t="shared" si="7"/>
        <v>1822.5919913419914</v>
      </c>
    </row>
    <row r="10" spans="1:19" x14ac:dyDescent="0.2">
      <c r="A10" t="s">
        <v>34</v>
      </c>
      <c r="B10">
        <v>1.6</v>
      </c>
      <c r="C10" t="s">
        <v>25</v>
      </c>
      <c r="D10">
        <v>700</v>
      </c>
      <c r="E10" t="s">
        <v>26</v>
      </c>
      <c r="F10">
        <v>9.75</v>
      </c>
      <c r="G10" t="s">
        <v>27</v>
      </c>
      <c r="J10" s="2">
        <f t="shared" si="0"/>
        <v>2574.9504000000002</v>
      </c>
      <c r="K10" s="2">
        <f t="shared" si="1"/>
        <v>213.36</v>
      </c>
      <c r="L10" s="5">
        <f t="shared" si="2"/>
        <v>0.16250000000000001</v>
      </c>
      <c r="M10" s="4">
        <f t="shared" si="3"/>
        <v>8.2859848484848481E-2</v>
      </c>
      <c r="N10" s="2">
        <f t="shared" si="4"/>
        <v>1312.9846153846154</v>
      </c>
      <c r="O10" s="2">
        <f t="shared" si="5"/>
        <v>15.845848615384615</v>
      </c>
      <c r="P10" s="2">
        <f t="shared" si="6"/>
        <v>1300</v>
      </c>
      <c r="Q10" s="2">
        <f t="shared" si="7"/>
        <v>1135.7007575757575</v>
      </c>
    </row>
    <row r="11" spans="1:19" x14ac:dyDescent="0.2">
      <c r="A11" t="s">
        <v>34</v>
      </c>
      <c r="B11">
        <v>8</v>
      </c>
      <c r="C11" t="s">
        <v>25</v>
      </c>
      <c r="F11">
        <v>47.2</v>
      </c>
      <c r="G11" t="s">
        <v>27</v>
      </c>
      <c r="H11">
        <v>72</v>
      </c>
      <c r="I11" t="s">
        <v>38</v>
      </c>
      <c r="J11" s="2">
        <f t="shared" si="0"/>
        <v>12874.752</v>
      </c>
      <c r="L11" s="5">
        <f t="shared" si="2"/>
        <v>0.78666666666666663</v>
      </c>
      <c r="M11" s="4">
        <v>0.08</v>
      </c>
      <c r="N11" s="2">
        <f>H11*VLOOKUP(I11, $A30:B33, 2)</f>
        <v>1316.7360000000001</v>
      </c>
      <c r="O11" s="2">
        <f t="shared" si="5"/>
        <v>16.366210169491527</v>
      </c>
      <c r="P11" s="2">
        <f t="shared" si="6"/>
        <v>1300</v>
      </c>
      <c r="Q11" s="2">
        <f t="shared" si="7"/>
        <v>1150</v>
      </c>
    </row>
    <row r="12" spans="1:19" x14ac:dyDescent="0.2">
      <c r="A12" t="s">
        <v>34</v>
      </c>
      <c r="B12">
        <v>7.6</v>
      </c>
      <c r="C12" t="s">
        <v>25</v>
      </c>
      <c r="F12">
        <v>51</v>
      </c>
      <c r="G12" t="s">
        <v>27</v>
      </c>
      <c r="H12">
        <v>95</v>
      </c>
      <c r="I12" t="s">
        <v>38</v>
      </c>
      <c r="J12" s="2">
        <f t="shared" si="0"/>
        <v>12231.0144</v>
      </c>
      <c r="L12" s="5">
        <f t="shared" si="2"/>
        <v>0.85</v>
      </c>
      <c r="M12" s="4">
        <v>0.12</v>
      </c>
      <c r="N12" s="2">
        <f>H12*VLOOKUP(I12, $A30:B33, 2)</f>
        <v>1737.3600000000001</v>
      </c>
      <c r="O12" s="2">
        <f t="shared" si="5"/>
        <v>14.389428705882354</v>
      </c>
      <c r="P12" s="2">
        <f t="shared" si="6"/>
        <v>1300</v>
      </c>
      <c r="Q12" s="2">
        <f t="shared" si="7"/>
        <v>950</v>
      </c>
    </row>
    <row r="13" spans="1:19" x14ac:dyDescent="0.2">
      <c r="A13" t="s">
        <v>32</v>
      </c>
      <c r="B13">
        <v>10.1</v>
      </c>
      <c r="C13" t="s">
        <v>40</v>
      </c>
      <c r="D13">
        <v>1203</v>
      </c>
      <c r="E13" t="s">
        <v>41</v>
      </c>
      <c r="F13">
        <v>40</v>
      </c>
      <c r="G13" t="s">
        <v>27</v>
      </c>
      <c r="J13" s="2">
        <f t="shared" si="0"/>
        <v>10100</v>
      </c>
      <c r="K13" s="2">
        <f t="shared" si="1"/>
        <v>1203</v>
      </c>
      <c r="L13" s="5">
        <f t="shared" si="2"/>
        <v>0.66666666666666663</v>
      </c>
      <c r="M13" s="4">
        <f t="shared" ref="M13:M14" si="8">K13/J13</f>
        <v>0.1191089108910891</v>
      </c>
      <c r="N13" s="2">
        <f t="shared" ref="N13:N14" si="9">K13/L13</f>
        <v>1804.5</v>
      </c>
      <c r="O13" s="2">
        <f t="shared" si="5"/>
        <v>15.15</v>
      </c>
      <c r="P13" s="2">
        <f t="shared" si="6"/>
        <v>1800</v>
      </c>
      <c r="Q13" s="2">
        <f t="shared" si="7"/>
        <v>1454.4554455445545</v>
      </c>
      <c r="S13" t="s">
        <v>42</v>
      </c>
    </row>
    <row r="14" spans="1:19" x14ac:dyDescent="0.2">
      <c r="A14" t="s">
        <v>32</v>
      </c>
      <c r="B14">
        <v>21.6</v>
      </c>
      <c r="C14" t="s">
        <v>40</v>
      </c>
      <c r="D14">
        <v>1630</v>
      </c>
      <c r="E14" t="s">
        <v>41</v>
      </c>
      <c r="F14">
        <v>56</v>
      </c>
      <c r="G14" t="s">
        <v>27</v>
      </c>
      <c r="J14" s="2">
        <f t="shared" si="0"/>
        <v>21600</v>
      </c>
      <c r="K14" s="2">
        <f t="shared" si="1"/>
        <v>1630</v>
      </c>
      <c r="L14" s="5">
        <f t="shared" si="2"/>
        <v>0.93333333333333335</v>
      </c>
      <c r="M14" s="4">
        <f t="shared" si="8"/>
        <v>7.5462962962962968E-2</v>
      </c>
      <c r="N14" s="2">
        <f t="shared" si="9"/>
        <v>1746.4285714285713</v>
      </c>
      <c r="O14" s="2">
        <f t="shared" si="5"/>
        <v>23.142857142857142</v>
      </c>
      <c r="P14" s="2">
        <f t="shared" si="6"/>
        <v>1800</v>
      </c>
      <c r="Q14" s="2">
        <f t="shared" si="7"/>
        <v>1672.6851851851852</v>
      </c>
      <c r="S14" t="s">
        <v>43</v>
      </c>
    </row>
    <row r="15" spans="1:19" x14ac:dyDescent="0.2">
      <c r="A15" t="s">
        <v>32</v>
      </c>
      <c r="B15">
        <v>12.3</v>
      </c>
      <c r="C15" t="s">
        <v>40</v>
      </c>
      <c r="D15">
        <v>1441</v>
      </c>
      <c r="E15" t="s">
        <v>41</v>
      </c>
      <c r="F15">
        <v>49.5</v>
      </c>
      <c r="G15" t="s">
        <v>27</v>
      </c>
      <c r="J15" s="2">
        <f t="shared" si="0"/>
        <v>12300</v>
      </c>
      <c r="K15" s="2">
        <f t="shared" si="1"/>
        <v>1441</v>
      </c>
      <c r="L15" s="5">
        <f t="shared" si="2"/>
        <v>0.82499999999999996</v>
      </c>
      <c r="M15" s="4">
        <f t="shared" ref="M15" si="10">K15/J15</f>
        <v>0.11715447154471545</v>
      </c>
      <c r="N15" s="2">
        <f t="shared" ref="N15:N16" si="11">K15/L15</f>
        <v>1746.6666666666667</v>
      </c>
      <c r="O15" s="2">
        <f t="shared" si="5"/>
        <v>14.90909090909091</v>
      </c>
      <c r="P15" s="2">
        <f t="shared" si="6"/>
        <v>1800</v>
      </c>
      <c r="Q15" s="2">
        <f t="shared" si="7"/>
        <v>1464.2276422764228</v>
      </c>
    </row>
    <row r="16" spans="1:19" x14ac:dyDescent="0.2">
      <c r="A16" t="s">
        <v>3</v>
      </c>
      <c r="B16">
        <v>30</v>
      </c>
      <c r="C16" t="s">
        <v>40</v>
      </c>
      <c r="F16">
        <v>63</v>
      </c>
      <c r="G16" t="s">
        <v>27</v>
      </c>
      <c r="J16" s="2">
        <f t="shared" si="0"/>
        <v>30000</v>
      </c>
      <c r="K16" s="2">
        <f>J16*M16</f>
        <v>0</v>
      </c>
      <c r="L16" s="5">
        <f t="shared" si="2"/>
        <v>1.05</v>
      </c>
      <c r="M16" s="4">
        <v>0</v>
      </c>
      <c r="N16" s="2">
        <f t="shared" si="11"/>
        <v>0</v>
      </c>
      <c r="O16" s="2">
        <f t="shared" si="5"/>
        <v>28.571428571428569</v>
      </c>
      <c r="P16" s="2">
        <f t="shared" si="6"/>
        <v>900</v>
      </c>
      <c r="Q16" s="2">
        <f t="shared" si="7"/>
        <v>1150</v>
      </c>
      <c r="S16" s="6" t="s">
        <v>45</v>
      </c>
    </row>
    <row r="17" spans="1:17" x14ac:dyDescent="0.2">
      <c r="A17" t="s">
        <v>3</v>
      </c>
      <c r="B17">
        <v>30</v>
      </c>
      <c r="C17" t="s">
        <v>40</v>
      </c>
      <c r="F17">
        <v>92</v>
      </c>
      <c r="G17" t="s">
        <v>27</v>
      </c>
      <c r="J17" s="2">
        <f t="shared" ref="J17" si="12">CONVERT(B17, C17, "m")</f>
        <v>30000</v>
      </c>
      <c r="K17" s="2">
        <f t="shared" ref="K17:K21" si="13">J17*M17</f>
        <v>600</v>
      </c>
      <c r="L17" s="5">
        <f t="shared" ref="L17" si="14">CONVERT(F17, G17, "hr")</f>
        <v>1.5333333333333334</v>
      </c>
      <c r="M17" s="4">
        <v>0.02</v>
      </c>
      <c r="N17" s="2">
        <f>K17/L17</f>
        <v>391.30434782608694</v>
      </c>
      <c r="O17" s="2">
        <f t="shared" ref="O17" si="15">J17/L17/1000</f>
        <v>19.565217391304348</v>
      </c>
      <c r="P17" s="2">
        <f t="shared" si="6"/>
        <v>900</v>
      </c>
      <c r="Q17" s="2">
        <f t="shared" si="7"/>
        <v>1050</v>
      </c>
    </row>
    <row r="18" spans="1:17" x14ac:dyDescent="0.2">
      <c r="A18" t="s">
        <v>3</v>
      </c>
      <c r="B18">
        <v>30</v>
      </c>
      <c r="C18" t="s">
        <v>40</v>
      </c>
      <c r="F18">
        <v>133</v>
      </c>
      <c r="G18" t="s">
        <v>27</v>
      </c>
      <c r="J18" s="2">
        <f t="shared" ref="J18" si="16">CONVERT(B18, C18, "m")</f>
        <v>30000</v>
      </c>
      <c r="K18" s="2">
        <f t="shared" si="13"/>
        <v>1200</v>
      </c>
      <c r="L18" s="5">
        <f t="shared" ref="L18" si="17">CONVERT(F18, G18, "hr")</f>
        <v>2.2166666666666668</v>
      </c>
      <c r="M18" s="4">
        <v>0.04</v>
      </c>
      <c r="N18" s="2">
        <f t="shared" ref="N18:N22" si="18">K18/L18</f>
        <v>541.35338345864659</v>
      </c>
      <c r="O18" s="2">
        <f t="shared" ref="O18" si="19">J18/L18/1000</f>
        <v>13.533834586466163</v>
      </c>
      <c r="P18" s="2">
        <f t="shared" si="6"/>
        <v>900</v>
      </c>
      <c r="Q18" s="2">
        <f t="shared" si="7"/>
        <v>950</v>
      </c>
    </row>
    <row r="19" spans="1:17" x14ac:dyDescent="0.2">
      <c r="A19" t="s">
        <v>3</v>
      </c>
      <c r="B19">
        <v>30</v>
      </c>
      <c r="C19" t="s">
        <v>40</v>
      </c>
      <c r="F19">
        <v>157</v>
      </c>
      <c r="G19" t="s">
        <v>27</v>
      </c>
      <c r="J19" s="2">
        <f t="shared" ref="J19" si="20">CONVERT(B19, C19, "m")</f>
        <v>30000</v>
      </c>
      <c r="K19" s="2">
        <f t="shared" si="13"/>
        <v>1500</v>
      </c>
      <c r="L19" s="5">
        <f t="shared" ref="L19" si="21">CONVERT(F19, G19, "hr")</f>
        <v>2.6166666666666667</v>
      </c>
      <c r="M19" s="4">
        <v>0.05</v>
      </c>
      <c r="N19" s="2">
        <f t="shared" si="18"/>
        <v>573.24840764331213</v>
      </c>
      <c r="O19" s="2">
        <f t="shared" ref="O19" si="22">J19/L19/1000</f>
        <v>11.464968152866243</v>
      </c>
      <c r="P19" s="2">
        <f t="shared" si="6"/>
        <v>900</v>
      </c>
      <c r="Q19" s="2">
        <f t="shared" si="7"/>
        <v>900</v>
      </c>
    </row>
    <row r="20" spans="1:17" x14ac:dyDescent="0.2">
      <c r="A20" t="s">
        <v>3</v>
      </c>
      <c r="B20">
        <v>30</v>
      </c>
      <c r="C20" t="s">
        <v>40</v>
      </c>
      <c r="F20">
        <v>235</v>
      </c>
      <c r="G20" t="s">
        <v>27</v>
      </c>
      <c r="J20" s="2">
        <f t="shared" ref="J20" si="23">CONVERT(B20, C20, "m")</f>
        <v>30000</v>
      </c>
      <c r="K20" s="2">
        <f t="shared" si="13"/>
        <v>2400</v>
      </c>
      <c r="L20" s="5">
        <f t="shared" ref="L20" si="24">CONVERT(F20, G20, "hr")</f>
        <v>3.9166666666666665</v>
      </c>
      <c r="M20" s="4">
        <v>0.08</v>
      </c>
      <c r="N20" s="2">
        <f t="shared" si="18"/>
        <v>612.76595744680856</v>
      </c>
      <c r="O20" s="2">
        <f t="shared" ref="O20" si="25">J20/L20/1000</f>
        <v>7.6595744680851068</v>
      </c>
      <c r="P20" s="2">
        <f t="shared" si="6"/>
        <v>900</v>
      </c>
      <c r="Q20" s="2">
        <f t="shared" si="7"/>
        <v>750</v>
      </c>
    </row>
    <row r="21" spans="1:17" x14ac:dyDescent="0.2">
      <c r="A21" t="s">
        <v>3</v>
      </c>
      <c r="B21">
        <v>30</v>
      </c>
      <c r="C21" t="s">
        <v>40</v>
      </c>
      <c r="F21">
        <v>287</v>
      </c>
      <c r="G21" t="s">
        <v>27</v>
      </c>
      <c r="J21" s="2">
        <f t="shared" ref="J21" si="26">CONVERT(B21, C21, "m")</f>
        <v>30000</v>
      </c>
      <c r="K21" s="2">
        <f t="shared" si="13"/>
        <v>3000</v>
      </c>
      <c r="L21" s="5">
        <f t="shared" ref="L21" si="27">CONVERT(F21, G21, "hr")</f>
        <v>4.7833333333333332</v>
      </c>
      <c r="M21" s="4">
        <v>0.1</v>
      </c>
      <c r="N21" s="2">
        <f t="shared" si="18"/>
        <v>627.17770034843204</v>
      </c>
      <c r="O21" s="2">
        <f t="shared" ref="O21" si="28">J21/L21/1000</f>
        <v>6.2717770034843205</v>
      </c>
      <c r="P21" s="2">
        <f t="shared" si="6"/>
        <v>900</v>
      </c>
      <c r="Q21" s="2">
        <f t="shared" si="7"/>
        <v>650</v>
      </c>
    </row>
    <row r="22" spans="1:17" x14ac:dyDescent="0.2">
      <c r="A22" t="s">
        <v>3</v>
      </c>
      <c r="B22">
        <v>30</v>
      </c>
      <c r="C22" t="s">
        <v>40</v>
      </c>
      <c r="F22">
        <v>341</v>
      </c>
      <c r="G22" t="s">
        <v>27</v>
      </c>
      <c r="J22" s="2">
        <f t="shared" ref="J22" si="29">CONVERT(B22, C22, "m")</f>
        <v>30000</v>
      </c>
      <c r="K22" s="2">
        <f t="shared" ref="K22" si="30">J22*M22</f>
        <v>3600</v>
      </c>
      <c r="L22" s="5">
        <f t="shared" ref="L22" si="31">CONVERT(F22, G22, "hr")</f>
        <v>5.6833333333333336</v>
      </c>
      <c r="M22" s="4">
        <v>0.12</v>
      </c>
      <c r="N22" s="2">
        <f t="shared" si="18"/>
        <v>633.43108504398822</v>
      </c>
      <c r="O22" s="2">
        <f t="shared" ref="O22" si="32">J22/L22/1000</f>
        <v>5.2785923753665687</v>
      </c>
      <c r="P22" s="2">
        <f t="shared" si="6"/>
        <v>900</v>
      </c>
      <c r="Q22" s="2">
        <f t="shared" si="7"/>
        <v>550</v>
      </c>
    </row>
    <row r="23" spans="1:17" x14ac:dyDescent="0.2">
      <c r="A23" t="s">
        <v>3</v>
      </c>
      <c r="B23">
        <v>30</v>
      </c>
      <c r="C23" t="s">
        <v>40</v>
      </c>
      <c r="F23">
        <v>422</v>
      </c>
      <c r="G23" t="s">
        <v>27</v>
      </c>
      <c r="J23" s="2">
        <f t="shared" ref="J23" si="33">CONVERT(B23, C23, "m")</f>
        <v>30000</v>
      </c>
      <c r="K23" s="2">
        <f t="shared" ref="K23" si="34">J23*M23</f>
        <v>4500</v>
      </c>
      <c r="L23" s="5">
        <f t="shared" ref="L23" si="35">CONVERT(F23, G23, "hr")</f>
        <v>7.0333333333333332</v>
      </c>
      <c r="M23" s="4">
        <v>0.15</v>
      </c>
      <c r="N23" s="2">
        <f t="shared" ref="N23" si="36">K23/L23</f>
        <v>639.81042654028442</v>
      </c>
      <c r="O23" s="2">
        <f t="shared" ref="O23" si="37">J23/L23/1000</f>
        <v>4.2654028436018958</v>
      </c>
      <c r="P23" s="2">
        <f t="shared" si="6"/>
        <v>900</v>
      </c>
      <c r="Q23" s="2">
        <f t="shared" si="7"/>
        <v>400.00000000000006</v>
      </c>
    </row>
    <row r="24" spans="1:17" x14ac:dyDescent="0.2">
      <c r="M24" s="4"/>
    </row>
    <row r="25" spans="1:17" x14ac:dyDescent="0.2">
      <c r="M25" s="4"/>
    </row>
    <row r="26" spans="1:17" x14ac:dyDescent="0.2">
      <c r="M26" s="4"/>
    </row>
    <row r="27" spans="1:17" x14ac:dyDescent="0.2">
      <c r="M27" s="4"/>
    </row>
    <row r="29" spans="1:17" x14ac:dyDescent="0.2">
      <c r="A29" t="s">
        <v>39</v>
      </c>
      <c r="B29" t="s">
        <v>28</v>
      </c>
    </row>
    <row r="30" spans="1:17" x14ac:dyDescent="0.2">
      <c r="A30" t="s">
        <v>38</v>
      </c>
      <c r="B30">
        <f>CONVERT(1, "ft", "m") / CONVERT(1, "min", "hr")</f>
        <v>18.288</v>
      </c>
    </row>
    <row r="33" spans="1:2" x14ac:dyDescent="0.2">
      <c r="A33" t="s">
        <v>46</v>
      </c>
    </row>
    <row r="34" spans="1:2" x14ac:dyDescent="0.2">
      <c r="A34" t="s">
        <v>32</v>
      </c>
      <c r="B34">
        <v>1800</v>
      </c>
    </row>
    <row r="35" spans="1:2" x14ac:dyDescent="0.2">
      <c r="A35" t="s">
        <v>34</v>
      </c>
      <c r="B35">
        <v>1300</v>
      </c>
    </row>
    <row r="36" spans="1:2" x14ac:dyDescent="0.2">
      <c r="A36" t="s">
        <v>3</v>
      </c>
      <c r="B36">
        <v>900</v>
      </c>
    </row>
    <row r="37" spans="1:2" x14ac:dyDescent="0.2">
      <c r="A37" t="s">
        <v>4</v>
      </c>
      <c r="B37">
        <v>700</v>
      </c>
    </row>
    <row r="38" spans="1:2" x14ac:dyDescent="0.2">
      <c r="A38" t="s">
        <v>14</v>
      </c>
      <c r="B38">
        <v>600</v>
      </c>
    </row>
    <row r="39" spans="1:2" x14ac:dyDescent="0.2">
      <c r="A39" t="s">
        <v>47</v>
      </c>
      <c r="B39">
        <v>400</v>
      </c>
    </row>
  </sheetData>
  <hyperlinks>
    <hyperlink ref="S16" r:id="rId1" xr:uid="{BBB9A6A4-107A-524F-8748-ED392CBD62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Doug (NCMI, Black Mountain)</dc:creator>
  <cp:lastModifiedBy>Palmer, Doug (NCMI, Black Mountain)</cp:lastModifiedBy>
  <dcterms:created xsi:type="dcterms:W3CDTF">2024-03-06T03:57:28Z</dcterms:created>
  <dcterms:modified xsi:type="dcterms:W3CDTF">2024-04-10T06:47:52Z</dcterms:modified>
</cp:coreProperties>
</file>