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9065"/>
  </bookViews>
  <sheets>
    <sheet name="Sheet1" sheetId="1" r:id="rId1"/>
  </sheets>
  <definedNames>
    <definedName name="_xlnm._FilterDatabase" localSheetId="0" hidden="1">Sheet1!$A$1:$U$23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511" name="ID_A0C91D153FBC4D81A87313E851114EF1"/>
        <xdr:cNvPicPr>
          <a:picLocks noChangeAspect="1"/>
        </xdr:cNvPicPr>
      </xdr:nvPicPr>
      <xdr:blipFill>
        <a:blip r:embed="rId1"/>
        <a:stretch>
          <a:fillRect/>
        </a:stretch>
      </xdr:blipFill>
      <xdr:spPr>
        <a:xfrm>
          <a:off x="8867775" y="6680200"/>
          <a:ext cx="3895725" cy="3829050"/>
        </a:xfrm>
        <a:prstGeom prst="rect">
          <a:avLst/>
        </a:prstGeom>
        <a:noFill/>
        <a:ln w="9525">
          <a:noFill/>
        </a:ln>
      </xdr:spPr>
    </xdr:pic>
  </etc:cellImage>
  <etc:cellImage>
    <xdr:pic>
      <xdr:nvPicPr>
        <xdr:cNvPr id="503" name="ID_0AC7F00F82E34F96BA89DF196CE127DD"/>
        <xdr:cNvPicPr>
          <a:picLocks noChangeAspect="1"/>
        </xdr:cNvPicPr>
      </xdr:nvPicPr>
      <xdr:blipFill>
        <a:blip r:embed="rId2"/>
        <a:stretch>
          <a:fillRect/>
        </a:stretch>
      </xdr:blipFill>
      <xdr:spPr>
        <a:xfrm>
          <a:off x="8867775" y="342900"/>
          <a:ext cx="1133475" cy="1123950"/>
        </a:xfrm>
        <a:prstGeom prst="rect">
          <a:avLst/>
        </a:prstGeom>
        <a:noFill/>
        <a:ln w="9525">
          <a:noFill/>
        </a:ln>
      </xdr:spPr>
    </xdr:pic>
  </etc:cellImage>
  <etc:cellImage>
    <xdr:pic>
      <xdr:nvPicPr>
        <xdr:cNvPr id="509" name="ID_7C68956457944C0484BDF0884206A1C5"/>
        <xdr:cNvPicPr>
          <a:picLocks noChangeAspect="1"/>
        </xdr:cNvPicPr>
      </xdr:nvPicPr>
      <xdr:blipFill>
        <a:blip r:embed="rId3"/>
        <a:stretch>
          <a:fillRect/>
        </a:stretch>
      </xdr:blipFill>
      <xdr:spPr>
        <a:xfrm>
          <a:off x="8867775" y="1295400"/>
          <a:ext cx="2981325" cy="1390650"/>
        </a:xfrm>
        <a:prstGeom prst="rect">
          <a:avLst/>
        </a:prstGeom>
        <a:noFill/>
        <a:ln w="9525">
          <a:noFill/>
        </a:ln>
      </xdr:spPr>
    </xdr:pic>
  </etc:cellImage>
  <etc:cellImage>
    <xdr:pic>
      <xdr:nvPicPr>
        <xdr:cNvPr id="505" name="ID_A8F10E739124490C8A2A7352099C9E22"/>
        <xdr:cNvPicPr>
          <a:picLocks noChangeAspect="1"/>
        </xdr:cNvPicPr>
      </xdr:nvPicPr>
      <xdr:blipFill>
        <a:blip r:embed="rId4"/>
        <a:stretch>
          <a:fillRect/>
        </a:stretch>
      </xdr:blipFill>
      <xdr:spPr>
        <a:xfrm>
          <a:off x="8867775" y="2063115"/>
          <a:ext cx="1095375" cy="1924050"/>
        </a:xfrm>
        <a:prstGeom prst="rect">
          <a:avLst/>
        </a:prstGeom>
        <a:noFill/>
        <a:ln w="9525">
          <a:noFill/>
        </a:ln>
      </xdr:spPr>
    </xdr:pic>
  </etc:cellImage>
  <etc:cellImage>
    <xdr:pic>
      <xdr:nvPicPr>
        <xdr:cNvPr id="502" name="ID_7E532407E83B43A18070F85C4C0380A0"/>
        <xdr:cNvPicPr>
          <a:picLocks noChangeAspect="1"/>
        </xdr:cNvPicPr>
      </xdr:nvPicPr>
      <xdr:blipFill>
        <a:blip r:embed="rId5"/>
        <a:stretch>
          <a:fillRect/>
        </a:stretch>
      </xdr:blipFill>
      <xdr:spPr>
        <a:xfrm>
          <a:off x="8867775" y="3320415"/>
          <a:ext cx="2143125" cy="1952625"/>
        </a:xfrm>
        <a:prstGeom prst="rect">
          <a:avLst/>
        </a:prstGeom>
        <a:noFill/>
        <a:ln w="9525">
          <a:noFill/>
        </a:ln>
      </xdr:spPr>
    </xdr:pic>
  </etc:cellImage>
  <etc:cellImage>
    <xdr:pic>
      <xdr:nvPicPr>
        <xdr:cNvPr id="510" name="ID_CDDF145D5BCE48E299E4F35F3942E148"/>
        <xdr:cNvPicPr>
          <a:picLocks noChangeAspect="1"/>
        </xdr:cNvPicPr>
      </xdr:nvPicPr>
      <xdr:blipFill>
        <a:blip r:embed="rId6"/>
        <a:stretch>
          <a:fillRect/>
        </a:stretch>
      </xdr:blipFill>
      <xdr:spPr>
        <a:xfrm>
          <a:off x="8867775" y="3992880"/>
          <a:ext cx="3905250" cy="3943350"/>
        </a:xfrm>
        <a:prstGeom prst="rect">
          <a:avLst/>
        </a:prstGeom>
        <a:noFill/>
        <a:ln w="9525">
          <a:noFill/>
        </a:ln>
      </xdr:spPr>
    </xdr:pic>
  </etc:cellImage>
  <etc:cellImage>
    <xdr:pic>
      <xdr:nvPicPr>
        <xdr:cNvPr id="504" name="ID_B187F63595FC4C44ABF96341D1EFCAC7"/>
        <xdr:cNvPicPr>
          <a:picLocks noChangeAspect="1"/>
        </xdr:cNvPicPr>
      </xdr:nvPicPr>
      <xdr:blipFill>
        <a:blip r:embed="rId7"/>
        <a:stretch>
          <a:fillRect/>
        </a:stretch>
      </xdr:blipFill>
      <xdr:spPr>
        <a:xfrm>
          <a:off x="8867775" y="1295400"/>
          <a:ext cx="1133475" cy="1047750"/>
        </a:xfrm>
        <a:prstGeom prst="rect">
          <a:avLst/>
        </a:prstGeom>
        <a:noFill/>
        <a:ln w="9525">
          <a:noFill/>
        </a:ln>
      </xdr:spPr>
    </xdr:pic>
  </etc:cellImage>
  <etc:cellImage>
    <xdr:pic>
      <xdr:nvPicPr>
        <xdr:cNvPr id="512" name="ID_B843F8C21C1044B3A31C14ED248361C4"/>
        <xdr:cNvPicPr>
          <a:picLocks noChangeAspect="1"/>
        </xdr:cNvPicPr>
      </xdr:nvPicPr>
      <xdr:blipFill>
        <a:blip r:embed="rId8"/>
        <a:stretch>
          <a:fillRect/>
        </a:stretch>
      </xdr:blipFill>
      <xdr:spPr>
        <a:xfrm>
          <a:off x="8867775" y="9779000"/>
          <a:ext cx="3048000" cy="3800475"/>
        </a:xfrm>
        <a:prstGeom prst="rect">
          <a:avLst/>
        </a:prstGeom>
        <a:noFill/>
        <a:ln w="9525">
          <a:noFill/>
        </a:ln>
      </xdr:spPr>
    </xdr:pic>
  </etc:cellImage>
  <etc:cellImage>
    <xdr:pic>
      <xdr:nvPicPr>
        <xdr:cNvPr id="507" name="ID_573C4D7119E84DF095BE0C061D23E5B0"/>
        <xdr:cNvPicPr>
          <a:picLocks noChangeAspect="1"/>
        </xdr:cNvPicPr>
      </xdr:nvPicPr>
      <xdr:blipFill>
        <a:blip r:embed="rId9"/>
        <a:stretch>
          <a:fillRect/>
        </a:stretch>
      </xdr:blipFill>
      <xdr:spPr>
        <a:xfrm>
          <a:off x="8867775" y="5156200"/>
          <a:ext cx="1390650" cy="3838575"/>
        </a:xfrm>
        <a:prstGeom prst="rect">
          <a:avLst/>
        </a:prstGeom>
        <a:noFill/>
        <a:ln w="9525">
          <a:noFill/>
        </a:ln>
      </xdr:spPr>
    </xdr:pic>
  </etc:cellImage>
  <etc:cellImage>
    <xdr:pic>
      <xdr:nvPicPr>
        <xdr:cNvPr id="513" name="ID_682C961645EC4DF99BCC8C5864949C78"/>
        <xdr:cNvPicPr>
          <a:picLocks noChangeAspect="1"/>
        </xdr:cNvPicPr>
      </xdr:nvPicPr>
      <xdr:blipFill>
        <a:blip r:embed="rId10"/>
        <a:stretch>
          <a:fillRect/>
        </a:stretch>
      </xdr:blipFill>
      <xdr:spPr>
        <a:xfrm>
          <a:off x="8867775" y="15510510"/>
          <a:ext cx="2676525" cy="3057525"/>
        </a:xfrm>
        <a:prstGeom prst="rect">
          <a:avLst/>
        </a:prstGeom>
        <a:noFill/>
        <a:ln w="9525">
          <a:noFill/>
        </a:ln>
      </xdr:spPr>
    </xdr:pic>
  </etc:cellImage>
  <etc:cellImage>
    <xdr:pic>
      <xdr:nvPicPr>
        <xdr:cNvPr id="515" name="ID_F6DFCF9CAF0B46ED99BE6BF0C251F82E"/>
        <xdr:cNvPicPr>
          <a:picLocks noChangeAspect="1"/>
        </xdr:cNvPicPr>
      </xdr:nvPicPr>
      <xdr:blipFill>
        <a:blip r:embed="rId11"/>
        <a:stretch>
          <a:fillRect/>
        </a:stretch>
      </xdr:blipFill>
      <xdr:spPr>
        <a:xfrm>
          <a:off x="8867775" y="21405850"/>
          <a:ext cx="2324100" cy="2143125"/>
        </a:xfrm>
        <a:prstGeom prst="rect">
          <a:avLst/>
        </a:prstGeom>
        <a:noFill/>
        <a:ln w="9525">
          <a:noFill/>
        </a:ln>
      </xdr:spPr>
    </xdr:pic>
  </etc:cellImage>
  <etc:cellImage>
    <xdr:pic>
      <xdr:nvPicPr>
        <xdr:cNvPr id="517" name="ID_8029707D9A89479681A00BDA531D4D2E"/>
        <xdr:cNvPicPr>
          <a:picLocks noChangeAspect="1"/>
        </xdr:cNvPicPr>
      </xdr:nvPicPr>
      <xdr:blipFill>
        <a:blip r:embed="rId12"/>
        <a:stretch>
          <a:fillRect/>
        </a:stretch>
      </xdr:blipFill>
      <xdr:spPr>
        <a:xfrm>
          <a:off x="8867775" y="34699575"/>
          <a:ext cx="3095625" cy="2943225"/>
        </a:xfrm>
        <a:prstGeom prst="rect">
          <a:avLst/>
        </a:prstGeom>
        <a:noFill/>
        <a:ln w="9525">
          <a:noFill/>
        </a:ln>
      </xdr:spPr>
    </xdr:pic>
  </etc:cellImage>
  <etc:cellImage>
    <xdr:pic>
      <xdr:nvPicPr>
        <xdr:cNvPr id="516" name="ID_70EEB7031A064730B2C7ED85965FC801"/>
        <xdr:cNvPicPr>
          <a:picLocks noChangeAspect="1"/>
        </xdr:cNvPicPr>
      </xdr:nvPicPr>
      <xdr:blipFill>
        <a:blip r:embed="rId13"/>
        <a:stretch>
          <a:fillRect/>
        </a:stretch>
      </xdr:blipFill>
      <xdr:spPr>
        <a:xfrm>
          <a:off x="8867775" y="32155130"/>
          <a:ext cx="2152650" cy="2000250"/>
        </a:xfrm>
        <a:prstGeom prst="rect">
          <a:avLst/>
        </a:prstGeom>
        <a:noFill/>
        <a:ln w="9525">
          <a:noFill/>
        </a:ln>
      </xdr:spPr>
    </xdr:pic>
  </etc:cellImage>
  <etc:cellImage>
    <xdr:pic>
      <xdr:nvPicPr>
        <xdr:cNvPr id="522" name="ID_7569EDFC3DC246BD9F9A8828C56398DA"/>
        <xdr:cNvPicPr>
          <a:picLocks noChangeAspect="1"/>
        </xdr:cNvPicPr>
      </xdr:nvPicPr>
      <xdr:blipFill>
        <a:blip r:embed="rId14"/>
        <a:stretch>
          <a:fillRect/>
        </a:stretch>
      </xdr:blipFill>
      <xdr:spPr>
        <a:xfrm>
          <a:off x="8867775" y="48053625"/>
          <a:ext cx="3905250" cy="1209675"/>
        </a:xfrm>
        <a:prstGeom prst="rect">
          <a:avLst/>
        </a:prstGeom>
        <a:noFill/>
        <a:ln w="9525">
          <a:noFill/>
        </a:ln>
      </xdr:spPr>
    </xdr:pic>
  </etc:cellImage>
  <etc:cellImage>
    <xdr:pic>
      <xdr:nvPicPr>
        <xdr:cNvPr id="518" name="ID_4A572E5552C0498D91734F6196F57C47"/>
        <xdr:cNvPicPr>
          <a:picLocks noChangeAspect="1"/>
        </xdr:cNvPicPr>
      </xdr:nvPicPr>
      <xdr:blipFill>
        <a:blip r:embed="rId15"/>
        <a:stretch>
          <a:fillRect/>
        </a:stretch>
      </xdr:blipFill>
      <xdr:spPr>
        <a:xfrm>
          <a:off x="8867775" y="36203255"/>
          <a:ext cx="3886200" cy="3781425"/>
        </a:xfrm>
        <a:prstGeom prst="rect">
          <a:avLst/>
        </a:prstGeom>
        <a:noFill/>
        <a:ln w="9525">
          <a:noFill/>
        </a:ln>
      </xdr:spPr>
    </xdr:pic>
  </etc:cellImage>
  <etc:cellImage>
    <xdr:pic>
      <xdr:nvPicPr>
        <xdr:cNvPr id="538" name="ID_5F254D51C2DC4431A5173CF4CBC7F5BC"/>
        <xdr:cNvPicPr>
          <a:picLocks noChangeAspect="1"/>
        </xdr:cNvPicPr>
      </xdr:nvPicPr>
      <xdr:blipFill>
        <a:blip r:embed="rId16"/>
        <a:stretch>
          <a:fillRect/>
        </a:stretch>
      </xdr:blipFill>
      <xdr:spPr>
        <a:xfrm>
          <a:off x="8867775" y="40015160"/>
          <a:ext cx="1162050" cy="6267450"/>
        </a:xfrm>
        <a:prstGeom prst="rect">
          <a:avLst/>
        </a:prstGeom>
        <a:noFill/>
        <a:ln w="9525">
          <a:noFill/>
        </a:ln>
      </xdr:spPr>
    </xdr:pic>
  </etc:cellImage>
  <etc:cellImage>
    <xdr:pic>
      <xdr:nvPicPr>
        <xdr:cNvPr id="520" name="ID_0C3070BDCF714D5C99B9B56D724DD108"/>
        <xdr:cNvPicPr>
          <a:picLocks noChangeAspect="1"/>
        </xdr:cNvPicPr>
      </xdr:nvPicPr>
      <xdr:blipFill>
        <a:blip r:embed="rId17"/>
        <a:stretch>
          <a:fillRect/>
        </a:stretch>
      </xdr:blipFill>
      <xdr:spPr>
        <a:xfrm>
          <a:off x="8867775" y="45332650"/>
          <a:ext cx="2276475" cy="3028950"/>
        </a:xfrm>
        <a:prstGeom prst="rect">
          <a:avLst/>
        </a:prstGeom>
        <a:noFill/>
        <a:ln w="9525">
          <a:noFill/>
        </a:ln>
      </xdr:spPr>
    </xdr:pic>
  </etc:cellImage>
  <etc:cellImage>
    <xdr:pic>
      <xdr:nvPicPr>
        <xdr:cNvPr id="523" name="ID_3676B0056346435693928911DCF848F4"/>
        <xdr:cNvPicPr>
          <a:picLocks noChangeAspect="1"/>
        </xdr:cNvPicPr>
      </xdr:nvPicPr>
      <xdr:blipFill>
        <a:blip r:embed="rId18"/>
        <a:stretch>
          <a:fillRect/>
        </a:stretch>
      </xdr:blipFill>
      <xdr:spPr>
        <a:xfrm>
          <a:off x="8867775" y="50215165"/>
          <a:ext cx="2171700" cy="1219200"/>
        </a:xfrm>
        <a:prstGeom prst="rect">
          <a:avLst/>
        </a:prstGeom>
        <a:noFill/>
        <a:ln w="9525">
          <a:noFill/>
        </a:ln>
      </xdr:spPr>
    </xdr:pic>
  </etc:cellImage>
  <etc:cellImage>
    <xdr:pic>
      <xdr:nvPicPr>
        <xdr:cNvPr id="524" name="ID_F2D9491996C84E198CDC413034D14092"/>
        <xdr:cNvPicPr>
          <a:picLocks noChangeAspect="1"/>
        </xdr:cNvPicPr>
      </xdr:nvPicPr>
      <xdr:blipFill>
        <a:blip r:embed="rId19"/>
        <a:stretch>
          <a:fillRect/>
        </a:stretch>
      </xdr:blipFill>
      <xdr:spPr>
        <a:xfrm>
          <a:off x="8867775" y="51156235"/>
          <a:ext cx="1266825" cy="2895600"/>
        </a:xfrm>
        <a:prstGeom prst="rect">
          <a:avLst/>
        </a:prstGeom>
        <a:noFill/>
        <a:ln w="9525">
          <a:noFill/>
        </a:ln>
      </xdr:spPr>
    </xdr:pic>
  </etc:cellImage>
  <etc:cellImage>
    <xdr:pic>
      <xdr:nvPicPr>
        <xdr:cNvPr id="525" name="ID_7E50291B2C9C4050B0840695683B677A"/>
        <xdr:cNvPicPr>
          <a:picLocks noChangeAspect="1"/>
        </xdr:cNvPicPr>
      </xdr:nvPicPr>
      <xdr:blipFill>
        <a:blip r:embed="rId20"/>
        <a:stretch>
          <a:fillRect/>
        </a:stretch>
      </xdr:blipFill>
      <xdr:spPr>
        <a:xfrm>
          <a:off x="8867775" y="53013610"/>
          <a:ext cx="2952750" cy="2828925"/>
        </a:xfrm>
        <a:prstGeom prst="rect">
          <a:avLst/>
        </a:prstGeom>
        <a:noFill/>
        <a:ln w="9525">
          <a:noFill/>
        </a:ln>
      </xdr:spPr>
    </xdr:pic>
  </etc:cellImage>
  <etc:cellImage>
    <xdr:pic>
      <xdr:nvPicPr>
        <xdr:cNvPr id="529" name="ID_4C6494D872B64D38843A57A72D945D99"/>
        <xdr:cNvPicPr>
          <a:picLocks noChangeAspect="1"/>
        </xdr:cNvPicPr>
      </xdr:nvPicPr>
      <xdr:blipFill>
        <a:blip r:embed="rId21"/>
        <a:stretch>
          <a:fillRect/>
        </a:stretch>
      </xdr:blipFill>
      <xdr:spPr>
        <a:xfrm>
          <a:off x="8867775" y="65462785"/>
          <a:ext cx="2809875" cy="3714750"/>
        </a:xfrm>
        <a:prstGeom prst="rect">
          <a:avLst/>
        </a:prstGeom>
        <a:noFill/>
        <a:ln w="9525">
          <a:noFill/>
        </a:ln>
      </xdr:spPr>
    </xdr:pic>
  </etc:cellImage>
  <etc:cellImage>
    <xdr:pic>
      <xdr:nvPicPr>
        <xdr:cNvPr id="514" name="ID_0D6E8058BA3F4760BBADE9A6C28D5075"/>
        <xdr:cNvPicPr>
          <a:picLocks noChangeAspect="1"/>
        </xdr:cNvPicPr>
      </xdr:nvPicPr>
      <xdr:blipFill>
        <a:blip r:embed="rId22"/>
        <a:stretch>
          <a:fillRect/>
        </a:stretch>
      </xdr:blipFill>
      <xdr:spPr>
        <a:xfrm>
          <a:off x="8867775" y="16645890"/>
          <a:ext cx="4029075" cy="2981325"/>
        </a:xfrm>
        <a:prstGeom prst="rect">
          <a:avLst/>
        </a:prstGeom>
        <a:noFill/>
        <a:ln w="9525">
          <a:noFill/>
        </a:ln>
      </xdr:spPr>
    </xdr:pic>
  </etc:cellImage>
  <etc:cellImage>
    <xdr:pic>
      <xdr:nvPicPr>
        <xdr:cNvPr id="526" name="ID_A3A7DB7802A24F32A29FA578E0FF6D46"/>
        <xdr:cNvPicPr>
          <a:picLocks noChangeAspect="1"/>
        </xdr:cNvPicPr>
      </xdr:nvPicPr>
      <xdr:blipFill>
        <a:blip r:embed="rId23"/>
        <a:stretch>
          <a:fillRect/>
        </a:stretch>
      </xdr:blipFill>
      <xdr:spPr>
        <a:xfrm>
          <a:off x="8867775" y="56589295"/>
          <a:ext cx="3876675" cy="2114550"/>
        </a:xfrm>
        <a:prstGeom prst="rect">
          <a:avLst/>
        </a:prstGeom>
        <a:noFill/>
        <a:ln w="9525">
          <a:noFill/>
        </a:ln>
      </xdr:spPr>
    </xdr:pic>
  </etc:cellImage>
  <etc:cellImage>
    <xdr:pic>
      <xdr:nvPicPr>
        <xdr:cNvPr id="527" name="ID_024F64277E2D4C2988E87FFD788A715C"/>
        <xdr:cNvPicPr>
          <a:picLocks noChangeAspect="1"/>
        </xdr:cNvPicPr>
      </xdr:nvPicPr>
      <xdr:blipFill>
        <a:blip r:embed="rId24"/>
        <a:stretch>
          <a:fillRect/>
        </a:stretch>
      </xdr:blipFill>
      <xdr:spPr>
        <a:xfrm>
          <a:off x="8867775" y="62142370"/>
          <a:ext cx="2152650" cy="2914650"/>
        </a:xfrm>
        <a:prstGeom prst="rect">
          <a:avLst/>
        </a:prstGeom>
        <a:noFill/>
        <a:ln w="9525">
          <a:noFill/>
        </a:ln>
      </xdr:spPr>
    </xdr:pic>
  </etc:cellImage>
  <etc:cellImage>
    <xdr:pic>
      <xdr:nvPicPr>
        <xdr:cNvPr id="531" name="ID_B5597CAD90E24BE59984D6E44E33517A"/>
        <xdr:cNvPicPr>
          <a:picLocks noChangeAspect="1"/>
        </xdr:cNvPicPr>
      </xdr:nvPicPr>
      <xdr:blipFill>
        <a:blip r:embed="rId25"/>
        <a:stretch>
          <a:fillRect/>
        </a:stretch>
      </xdr:blipFill>
      <xdr:spPr>
        <a:xfrm>
          <a:off x="8867775" y="85283040"/>
          <a:ext cx="3181350" cy="2971800"/>
        </a:xfrm>
        <a:prstGeom prst="rect">
          <a:avLst/>
        </a:prstGeom>
        <a:noFill/>
        <a:ln w="9525">
          <a:noFill/>
        </a:ln>
      </xdr:spPr>
    </xdr:pic>
  </etc:cellImage>
  <etc:cellImage>
    <xdr:pic>
      <xdr:nvPicPr>
        <xdr:cNvPr id="532" name="ID_389172271624454BBA429E37143633FB"/>
        <xdr:cNvPicPr>
          <a:picLocks noChangeAspect="1"/>
        </xdr:cNvPicPr>
      </xdr:nvPicPr>
      <xdr:blipFill>
        <a:blip r:embed="rId26"/>
        <a:stretch>
          <a:fillRect/>
        </a:stretch>
      </xdr:blipFill>
      <xdr:spPr>
        <a:xfrm>
          <a:off x="8867775" y="88890475"/>
          <a:ext cx="1276350" cy="3057525"/>
        </a:xfrm>
        <a:prstGeom prst="rect">
          <a:avLst/>
        </a:prstGeom>
        <a:noFill/>
        <a:ln w="9525">
          <a:noFill/>
        </a:ln>
      </xdr:spPr>
    </xdr:pic>
  </etc:cellImage>
  <etc:cellImage>
    <xdr:pic>
      <xdr:nvPicPr>
        <xdr:cNvPr id="534" name="ID_DFDBD3E71BE94058B257083B1F423D26"/>
        <xdr:cNvPicPr>
          <a:picLocks noChangeAspect="1"/>
        </xdr:cNvPicPr>
      </xdr:nvPicPr>
      <xdr:blipFill>
        <a:blip r:embed="rId27"/>
        <a:stretch>
          <a:fillRect/>
        </a:stretch>
      </xdr:blipFill>
      <xdr:spPr>
        <a:xfrm>
          <a:off x="8867775" y="96133285"/>
          <a:ext cx="3133725" cy="3819525"/>
        </a:xfrm>
        <a:prstGeom prst="rect">
          <a:avLst/>
        </a:prstGeom>
        <a:noFill/>
        <a:ln w="9525">
          <a:noFill/>
        </a:ln>
      </xdr:spPr>
    </xdr:pic>
  </etc:cellImage>
  <etc:cellImage>
    <xdr:pic>
      <xdr:nvPicPr>
        <xdr:cNvPr id="533" name="ID_7D43F056FD3D41489E4C917448C91CC2"/>
        <xdr:cNvPicPr>
          <a:picLocks noChangeAspect="1"/>
        </xdr:cNvPicPr>
      </xdr:nvPicPr>
      <xdr:blipFill>
        <a:blip r:embed="rId28"/>
        <a:stretch>
          <a:fillRect/>
        </a:stretch>
      </xdr:blipFill>
      <xdr:spPr>
        <a:xfrm>
          <a:off x="8867775" y="91087575"/>
          <a:ext cx="2257425" cy="2924175"/>
        </a:xfrm>
        <a:prstGeom prst="rect">
          <a:avLst/>
        </a:prstGeom>
        <a:noFill/>
        <a:ln w="9525">
          <a:noFill/>
        </a:ln>
      </xdr:spPr>
    </xdr:pic>
  </etc:cellImage>
  <etc:cellImage>
    <xdr:pic>
      <xdr:nvPicPr>
        <xdr:cNvPr id="537" name="ID_9F9DBB4533C54F91807791213278446F"/>
        <xdr:cNvPicPr>
          <a:picLocks noChangeAspect="1"/>
        </xdr:cNvPicPr>
      </xdr:nvPicPr>
      <xdr:blipFill>
        <a:blip r:embed="rId29"/>
        <a:stretch>
          <a:fillRect/>
        </a:stretch>
      </xdr:blipFill>
      <xdr:spPr>
        <a:xfrm>
          <a:off x="8867775" y="93177360"/>
          <a:ext cx="1343025" cy="6410325"/>
        </a:xfrm>
        <a:prstGeom prst="rect">
          <a:avLst/>
        </a:prstGeom>
        <a:noFill/>
        <a:ln w="9525">
          <a:noFill/>
        </a:ln>
      </xdr:spPr>
    </xdr:pic>
  </etc:cellImage>
  <etc:cellImage>
    <xdr:pic>
      <xdr:nvPicPr>
        <xdr:cNvPr id="535" name="ID_ED2A99BED8F94846A6007B2860CEE17A"/>
        <xdr:cNvPicPr>
          <a:picLocks noChangeAspect="1"/>
        </xdr:cNvPicPr>
      </xdr:nvPicPr>
      <xdr:blipFill>
        <a:blip r:embed="rId30"/>
        <a:stretch>
          <a:fillRect/>
        </a:stretch>
      </xdr:blipFill>
      <xdr:spPr>
        <a:xfrm>
          <a:off x="8867775" y="97942400"/>
          <a:ext cx="1257300" cy="2838450"/>
        </a:xfrm>
        <a:prstGeom prst="rect">
          <a:avLst/>
        </a:prstGeom>
        <a:noFill/>
        <a:ln w="9525">
          <a:noFill/>
        </a:ln>
      </xdr:spPr>
    </xdr:pic>
  </etc:cellImage>
  <etc:cellImage>
    <xdr:pic>
      <xdr:nvPicPr>
        <xdr:cNvPr id="536" name="ID_9F80B964C13A4A8C93231029FCE0190D"/>
        <xdr:cNvPicPr>
          <a:picLocks noChangeAspect="1"/>
        </xdr:cNvPicPr>
      </xdr:nvPicPr>
      <xdr:blipFill>
        <a:blip r:embed="rId31"/>
        <a:stretch>
          <a:fillRect/>
        </a:stretch>
      </xdr:blipFill>
      <xdr:spPr>
        <a:xfrm>
          <a:off x="8867775" y="106808270"/>
          <a:ext cx="3781425" cy="2057400"/>
        </a:xfrm>
        <a:prstGeom prst="rect">
          <a:avLst/>
        </a:prstGeom>
        <a:noFill/>
        <a:ln w="9525">
          <a:noFill/>
        </a:ln>
      </xdr:spPr>
    </xdr:pic>
  </etc:cellImage>
  <etc:cellImage>
    <xdr:pic>
      <xdr:nvPicPr>
        <xdr:cNvPr id="539" name="ID_68635AB32CD5407D9EBF2E742B59E378"/>
        <xdr:cNvPicPr>
          <a:picLocks noChangeAspect="1"/>
        </xdr:cNvPicPr>
      </xdr:nvPicPr>
      <xdr:blipFill>
        <a:blip r:embed="rId32"/>
        <a:stretch>
          <a:fillRect/>
        </a:stretch>
      </xdr:blipFill>
      <xdr:spPr>
        <a:xfrm>
          <a:off x="8867775" y="114433350"/>
          <a:ext cx="5448300" cy="4095750"/>
        </a:xfrm>
        <a:prstGeom prst="rect">
          <a:avLst/>
        </a:prstGeom>
        <a:noFill/>
        <a:ln w="9525">
          <a:noFill/>
        </a:ln>
      </xdr:spPr>
    </xdr:pic>
  </etc:cellImage>
  <etc:cellImage>
    <xdr:pic>
      <xdr:nvPicPr>
        <xdr:cNvPr id="546" name="ID_F27C56C05B3C461CA26B6D9F0B9082AD"/>
        <xdr:cNvPicPr>
          <a:picLocks noChangeAspect="1"/>
        </xdr:cNvPicPr>
      </xdr:nvPicPr>
      <xdr:blipFill>
        <a:blip r:embed="rId33"/>
        <a:stretch>
          <a:fillRect/>
        </a:stretch>
      </xdr:blipFill>
      <xdr:spPr>
        <a:xfrm>
          <a:off x="8867775" y="138941810"/>
          <a:ext cx="2181225" cy="1162050"/>
        </a:xfrm>
        <a:prstGeom prst="rect">
          <a:avLst/>
        </a:prstGeom>
        <a:noFill/>
        <a:ln w="9525">
          <a:noFill/>
        </a:ln>
      </xdr:spPr>
    </xdr:pic>
  </etc:cellImage>
  <etc:cellImage>
    <xdr:pic>
      <xdr:nvPicPr>
        <xdr:cNvPr id="545" name="ID_940340F62B364AEF88CBE258F9451E84"/>
        <xdr:cNvPicPr>
          <a:picLocks noChangeAspect="1"/>
        </xdr:cNvPicPr>
      </xdr:nvPicPr>
      <xdr:blipFill>
        <a:blip r:embed="rId34"/>
        <a:stretch>
          <a:fillRect/>
        </a:stretch>
      </xdr:blipFill>
      <xdr:spPr>
        <a:xfrm>
          <a:off x="8867775" y="117497860"/>
          <a:ext cx="3143250" cy="1990725"/>
        </a:xfrm>
        <a:prstGeom prst="rect">
          <a:avLst/>
        </a:prstGeom>
        <a:noFill/>
        <a:ln w="9525">
          <a:noFill/>
        </a:ln>
      </xdr:spPr>
    </xdr:pic>
  </etc:cellImage>
  <etc:cellImage>
    <xdr:pic>
      <xdr:nvPicPr>
        <xdr:cNvPr id="541" name="ID_77687FD9F96E48BEB3BB3B0FEBA4E5ED"/>
        <xdr:cNvPicPr>
          <a:picLocks noChangeAspect="1"/>
        </xdr:cNvPicPr>
      </xdr:nvPicPr>
      <xdr:blipFill>
        <a:blip r:embed="rId35"/>
        <a:stretch>
          <a:fillRect/>
        </a:stretch>
      </xdr:blipFill>
      <xdr:spPr>
        <a:xfrm>
          <a:off x="8867775" y="119035830"/>
          <a:ext cx="2933700" cy="2800350"/>
        </a:xfrm>
        <a:prstGeom prst="rect">
          <a:avLst/>
        </a:prstGeom>
        <a:noFill/>
        <a:ln w="9525">
          <a:noFill/>
        </a:ln>
      </xdr:spPr>
    </xdr:pic>
  </etc:cellImage>
  <etc:cellImage>
    <xdr:pic>
      <xdr:nvPicPr>
        <xdr:cNvPr id="542" name="ID_BAA1FC2F393541A9B4CFA7A4664374C3"/>
        <xdr:cNvPicPr>
          <a:picLocks noChangeAspect="1"/>
        </xdr:cNvPicPr>
      </xdr:nvPicPr>
      <xdr:blipFill>
        <a:blip r:embed="rId36"/>
        <a:stretch>
          <a:fillRect/>
        </a:stretch>
      </xdr:blipFill>
      <xdr:spPr>
        <a:xfrm>
          <a:off x="8867775" y="128998980"/>
          <a:ext cx="1285875" cy="2914650"/>
        </a:xfrm>
        <a:prstGeom prst="rect">
          <a:avLst/>
        </a:prstGeom>
        <a:noFill/>
        <a:ln w="9525">
          <a:noFill/>
        </a:ln>
      </xdr:spPr>
    </xdr:pic>
  </etc:cellImage>
  <etc:cellImage>
    <xdr:pic>
      <xdr:nvPicPr>
        <xdr:cNvPr id="547" name="ID_29AAEA7BAA4845B08761408228AE8DD4"/>
        <xdr:cNvPicPr>
          <a:picLocks noChangeAspect="1"/>
        </xdr:cNvPicPr>
      </xdr:nvPicPr>
      <xdr:blipFill>
        <a:blip r:embed="rId37"/>
        <a:stretch>
          <a:fillRect/>
        </a:stretch>
      </xdr:blipFill>
      <xdr:spPr>
        <a:xfrm>
          <a:off x="8867775" y="141000480"/>
          <a:ext cx="3057525" cy="2962275"/>
        </a:xfrm>
        <a:prstGeom prst="rect">
          <a:avLst/>
        </a:prstGeom>
        <a:noFill/>
        <a:ln w="9525">
          <a:noFill/>
        </a:ln>
      </xdr:spPr>
    </xdr:pic>
  </etc:cellImage>
  <etc:cellImage>
    <xdr:pic>
      <xdr:nvPicPr>
        <xdr:cNvPr id="548" name="ID_B1F8A2C5B08C44FDA3F6FDE2273ACB64"/>
        <xdr:cNvPicPr>
          <a:picLocks noChangeAspect="1"/>
        </xdr:cNvPicPr>
      </xdr:nvPicPr>
      <xdr:blipFill>
        <a:blip r:embed="rId38"/>
        <a:stretch>
          <a:fillRect/>
        </a:stretch>
      </xdr:blipFill>
      <xdr:spPr>
        <a:xfrm>
          <a:off x="8867775" y="150434040"/>
          <a:ext cx="1181100" cy="2895600"/>
        </a:xfrm>
        <a:prstGeom prst="rect">
          <a:avLst/>
        </a:prstGeom>
        <a:noFill/>
        <a:ln w="9525">
          <a:noFill/>
        </a:ln>
      </xdr:spPr>
    </xdr:pic>
  </etc:cellImage>
  <etc:cellImage>
    <xdr:pic>
      <xdr:nvPicPr>
        <xdr:cNvPr id="549" name="ID_765899B21BD54BE2A7F4B4B19A629E29"/>
        <xdr:cNvPicPr>
          <a:picLocks noChangeAspect="1"/>
        </xdr:cNvPicPr>
      </xdr:nvPicPr>
      <xdr:blipFill>
        <a:blip r:embed="rId39"/>
        <a:stretch>
          <a:fillRect/>
        </a:stretch>
      </xdr:blipFill>
      <xdr:spPr>
        <a:xfrm>
          <a:off x="8867775" y="167406955"/>
          <a:ext cx="4038600" cy="4638675"/>
        </a:xfrm>
        <a:prstGeom prst="rect">
          <a:avLst/>
        </a:prstGeom>
        <a:noFill/>
        <a:ln w="9525">
          <a:noFill/>
        </a:ln>
      </xdr:spPr>
    </xdr:pic>
  </etc:cellImage>
  <etc:cellImage>
    <xdr:pic>
      <xdr:nvPicPr>
        <xdr:cNvPr id="552" name="ID_97D91009DCE24997938695874364A60D"/>
        <xdr:cNvPicPr>
          <a:picLocks noChangeAspect="1"/>
        </xdr:cNvPicPr>
      </xdr:nvPicPr>
      <xdr:blipFill>
        <a:blip r:embed="rId40"/>
        <a:stretch>
          <a:fillRect/>
        </a:stretch>
      </xdr:blipFill>
      <xdr:spPr>
        <a:xfrm>
          <a:off x="8867775" y="179597050"/>
          <a:ext cx="3867150" cy="3781425"/>
        </a:xfrm>
        <a:prstGeom prst="rect">
          <a:avLst/>
        </a:prstGeom>
        <a:noFill/>
        <a:ln w="9525">
          <a:noFill/>
        </a:ln>
      </xdr:spPr>
    </xdr:pic>
  </etc:cellImage>
  <etc:cellImage>
    <xdr:pic>
      <xdr:nvPicPr>
        <xdr:cNvPr id="553" name="ID_0AC3784A315747CA8FCE7234C804B42C"/>
        <xdr:cNvPicPr>
          <a:picLocks noChangeAspect="1"/>
        </xdr:cNvPicPr>
      </xdr:nvPicPr>
      <xdr:blipFill>
        <a:blip r:embed="rId41"/>
        <a:stretch>
          <a:fillRect/>
        </a:stretch>
      </xdr:blipFill>
      <xdr:spPr>
        <a:xfrm>
          <a:off x="8867775" y="190481585"/>
          <a:ext cx="2924175" cy="4629150"/>
        </a:xfrm>
        <a:prstGeom prst="rect">
          <a:avLst/>
        </a:prstGeom>
        <a:noFill/>
        <a:ln w="9525">
          <a:noFill/>
        </a:ln>
      </xdr:spPr>
    </xdr:pic>
  </etc:cellImage>
  <etc:cellImage>
    <xdr:pic>
      <xdr:nvPicPr>
        <xdr:cNvPr id="544" name="ID_16969FB320374A8D94BA1FC18A817DEB"/>
        <xdr:cNvPicPr>
          <a:picLocks noChangeAspect="1"/>
        </xdr:cNvPicPr>
      </xdr:nvPicPr>
      <xdr:blipFill>
        <a:blip r:embed="rId42"/>
        <a:stretch>
          <a:fillRect/>
        </a:stretch>
      </xdr:blipFill>
      <xdr:spPr>
        <a:xfrm>
          <a:off x="8867775" y="137371455"/>
          <a:ext cx="3895725" cy="3057525"/>
        </a:xfrm>
        <a:prstGeom prst="rect">
          <a:avLst/>
        </a:prstGeom>
        <a:noFill/>
        <a:ln w="9525">
          <a:noFill/>
        </a:ln>
      </xdr:spPr>
    </xdr:pic>
  </etc:cellImage>
  <etc:cellImage>
    <xdr:pic>
      <xdr:nvPicPr>
        <xdr:cNvPr id="554" name="ID_FE7F419571524F0EA405253B8C06B51C"/>
        <xdr:cNvPicPr>
          <a:picLocks noChangeAspect="1"/>
        </xdr:cNvPicPr>
      </xdr:nvPicPr>
      <xdr:blipFill>
        <a:blip r:embed="rId43"/>
        <a:stretch>
          <a:fillRect/>
        </a:stretch>
      </xdr:blipFill>
      <xdr:spPr>
        <a:xfrm>
          <a:off x="8867775" y="205141830"/>
          <a:ext cx="3914775" cy="1343025"/>
        </a:xfrm>
        <a:prstGeom prst="rect">
          <a:avLst/>
        </a:prstGeom>
        <a:noFill/>
        <a:ln w="9525">
          <a:noFill/>
        </a:ln>
      </xdr:spPr>
    </xdr:pic>
  </etc:cellImage>
  <etc:cellImage>
    <xdr:pic>
      <xdr:nvPicPr>
        <xdr:cNvPr id="555" name="ID_8DD396DDF30641808C54F95DEC72A4A3"/>
        <xdr:cNvPicPr>
          <a:picLocks noChangeAspect="1"/>
        </xdr:cNvPicPr>
      </xdr:nvPicPr>
      <xdr:blipFill>
        <a:blip r:embed="rId44"/>
        <a:stretch>
          <a:fillRect/>
        </a:stretch>
      </xdr:blipFill>
      <xdr:spPr>
        <a:xfrm>
          <a:off x="8867775" y="206552800"/>
          <a:ext cx="4019550" cy="2038350"/>
        </a:xfrm>
        <a:prstGeom prst="rect">
          <a:avLst/>
        </a:prstGeom>
        <a:noFill/>
        <a:ln w="9525">
          <a:noFill/>
        </a:ln>
      </xdr:spPr>
    </xdr:pic>
  </etc:cellImage>
  <etc:cellImage>
    <xdr:pic>
      <xdr:nvPicPr>
        <xdr:cNvPr id="557" name="ID_2EA6806D7E214D0F865B8A134482D9F6"/>
        <xdr:cNvPicPr>
          <a:picLocks noChangeAspect="1"/>
        </xdr:cNvPicPr>
      </xdr:nvPicPr>
      <xdr:blipFill>
        <a:blip r:embed="rId45"/>
        <a:stretch>
          <a:fillRect/>
        </a:stretch>
      </xdr:blipFill>
      <xdr:spPr>
        <a:xfrm>
          <a:off x="8867775" y="211286725"/>
          <a:ext cx="5362575" cy="5695950"/>
        </a:xfrm>
        <a:prstGeom prst="rect">
          <a:avLst/>
        </a:prstGeom>
        <a:noFill/>
        <a:ln w="9525">
          <a:noFill/>
        </a:ln>
      </xdr:spPr>
    </xdr:pic>
  </etc:cellImage>
  <etc:cellImage>
    <xdr:pic>
      <xdr:nvPicPr>
        <xdr:cNvPr id="558" name="ID_4E3CDD2AC3AA42039100C1FD79301781"/>
        <xdr:cNvPicPr>
          <a:picLocks noChangeAspect="1"/>
        </xdr:cNvPicPr>
      </xdr:nvPicPr>
      <xdr:blipFill>
        <a:blip r:embed="rId46"/>
        <a:stretch>
          <a:fillRect/>
        </a:stretch>
      </xdr:blipFill>
      <xdr:spPr>
        <a:xfrm>
          <a:off x="8867775" y="214519510"/>
          <a:ext cx="3181350" cy="3019425"/>
        </a:xfrm>
        <a:prstGeom prst="rect">
          <a:avLst/>
        </a:prstGeom>
        <a:noFill/>
        <a:ln w="9525">
          <a:noFill/>
        </a:ln>
      </xdr:spPr>
    </xdr:pic>
  </etc:cellImage>
  <etc:cellImage>
    <xdr:pic>
      <xdr:nvPicPr>
        <xdr:cNvPr id="559" name="ID_74B1974A283F46EFBF6F81298A027986"/>
        <xdr:cNvPicPr>
          <a:picLocks noChangeAspect="1"/>
        </xdr:cNvPicPr>
      </xdr:nvPicPr>
      <xdr:blipFill>
        <a:blip r:embed="rId47"/>
        <a:stretch>
          <a:fillRect/>
        </a:stretch>
      </xdr:blipFill>
      <xdr:spPr>
        <a:xfrm>
          <a:off x="8867775" y="216667080"/>
          <a:ext cx="3076575" cy="2867025"/>
        </a:xfrm>
        <a:prstGeom prst="rect">
          <a:avLst/>
        </a:prstGeom>
        <a:noFill/>
        <a:ln w="9525">
          <a:noFill/>
        </a:ln>
      </xdr:spPr>
    </xdr:pic>
  </etc:cellImage>
  <etc:cellImage>
    <xdr:pic>
      <xdr:nvPicPr>
        <xdr:cNvPr id="560" name="ID_50E6470497614F2196405E4874D56887"/>
        <xdr:cNvPicPr>
          <a:picLocks noChangeAspect="1"/>
        </xdr:cNvPicPr>
      </xdr:nvPicPr>
      <xdr:blipFill>
        <a:blip r:embed="rId48"/>
        <a:stretch>
          <a:fillRect/>
        </a:stretch>
      </xdr:blipFill>
      <xdr:spPr>
        <a:xfrm>
          <a:off x="8867775" y="220795850"/>
          <a:ext cx="1238250" cy="2990850"/>
        </a:xfrm>
        <a:prstGeom prst="rect">
          <a:avLst/>
        </a:prstGeom>
        <a:noFill/>
        <a:ln w="9525">
          <a:noFill/>
        </a:ln>
      </xdr:spPr>
    </xdr:pic>
  </etc:cellImage>
  <etc:cellImage>
    <xdr:pic>
      <xdr:nvPicPr>
        <xdr:cNvPr id="562" name="ID_C7A49FE8B06E45C785932BD9B73C8B8D"/>
        <xdr:cNvPicPr>
          <a:picLocks noChangeAspect="1"/>
        </xdr:cNvPicPr>
      </xdr:nvPicPr>
      <xdr:blipFill>
        <a:blip r:embed="rId49"/>
        <a:stretch>
          <a:fillRect/>
        </a:stretch>
      </xdr:blipFill>
      <xdr:spPr>
        <a:xfrm>
          <a:off x="8867775" y="232792905"/>
          <a:ext cx="3009900" cy="2867025"/>
        </a:xfrm>
        <a:prstGeom prst="rect">
          <a:avLst/>
        </a:prstGeom>
        <a:noFill/>
        <a:ln w="9525">
          <a:noFill/>
        </a:ln>
      </xdr:spPr>
    </xdr:pic>
  </etc:cellImage>
  <etc:cellImage>
    <xdr:pic>
      <xdr:nvPicPr>
        <xdr:cNvPr id="563" name="ID_3B6DA21210D1436E964CC9DA8967DFEE"/>
        <xdr:cNvPicPr>
          <a:picLocks noChangeAspect="1"/>
        </xdr:cNvPicPr>
      </xdr:nvPicPr>
      <xdr:blipFill>
        <a:blip r:embed="rId50"/>
        <a:stretch>
          <a:fillRect/>
        </a:stretch>
      </xdr:blipFill>
      <xdr:spPr>
        <a:xfrm>
          <a:off x="8867775" y="234847765"/>
          <a:ext cx="1181100" cy="3790950"/>
        </a:xfrm>
        <a:prstGeom prst="rect">
          <a:avLst/>
        </a:prstGeom>
        <a:noFill/>
        <a:ln w="9525">
          <a:noFill/>
        </a:ln>
      </xdr:spPr>
    </xdr:pic>
  </etc:cellImage>
  <etc:cellImage>
    <xdr:pic>
      <xdr:nvPicPr>
        <xdr:cNvPr id="564" name="ID_7296D684BCAD4E7EAE24B10C14D61E08"/>
        <xdr:cNvPicPr>
          <a:picLocks noChangeAspect="1"/>
        </xdr:cNvPicPr>
      </xdr:nvPicPr>
      <xdr:blipFill>
        <a:blip r:embed="rId51"/>
        <a:stretch>
          <a:fillRect/>
        </a:stretch>
      </xdr:blipFill>
      <xdr:spPr>
        <a:xfrm>
          <a:off x="8867775" y="244013990"/>
          <a:ext cx="4867275" cy="3819525"/>
        </a:xfrm>
        <a:prstGeom prst="rect">
          <a:avLst/>
        </a:prstGeom>
        <a:noFill/>
        <a:ln w="9525">
          <a:noFill/>
        </a:ln>
      </xdr:spPr>
    </xdr:pic>
  </etc:cellImage>
  <etc:cellImage>
    <xdr:pic>
      <xdr:nvPicPr>
        <xdr:cNvPr id="592" name="ID_A1EDEF95931D46AC8BAD647024D6D0CB"/>
        <xdr:cNvPicPr>
          <a:picLocks noChangeAspect="1"/>
        </xdr:cNvPicPr>
      </xdr:nvPicPr>
      <xdr:blipFill>
        <a:blip r:embed="rId52"/>
        <a:stretch>
          <a:fillRect/>
        </a:stretch>
      </xdr:blipFill>
      <xdr:spPr>
        <a:xfrm>
          <a:off x="8867775" y="245979315"/>
          <a:ext cx="3295650" cy="2190750"/>
        </a:xfrm>
        <a:prstGeom prst="rect">
          <a:avLst/>
        </a:prstGeom>
        <a:noFill/>
        <a:ln w="9525">
          <a:noFill/>
        </a:ln>
      </xdr:spPr>
    </xdr:pic>
  </etc:cellImage>
  <etc:cellImage>
    <xdr:pic>
      <xdr:nvPicPr>
        <xdr:cNvPr id="585" name="ID_0DD98B14EEB8457AA56F25ABAFAC33AC"/>
        <xdr:cNvPicPr>
          <a:picLocks noChangeAspect="1"/>
        </xdr:cNvPicPr>
      </xdr:nvPicPr>
      <xdr:blipFill>
        <a:blip r:embed="rId53"/>
        <a:stretch>
          <a:fillRect/>
        </a:stretch>
      </xdr:blipFill>
      <xdr:spPr>
        <a:xfrm>
          <a:off x="8867775" y="409770580"/>
          <a:ext cx="3009900" cy="3962400"/>
        </a:xfrm>
        <a:prstGeom prst="rect">
          <a:avLst/>
        </a:prstGeom>
        <a:noFill/>
        <a:ln w="9525">
          <a:noFill/>
        </a:ln>
      </xdr:spPr>
    </xdr:pic>
  </etc:cellImage>
  <etc:cellImage>
    <xdr:pic>
      <xdr:nvPicPr>
        <xdr:cNvPr id="571" name="ID_3246F35F5DCB4D98AEB2A9A8D2873449"/>
        <xdr:cNvPicPr>
          <a:picLocks noChangeAspect="1"/>
        </xdr:cNvPicPr>
      </xdr:nvPicPr>
      <xdr:blipFill>
        <a:blip r:embed="rId54"/>
        <a:stretch>
          <a:fillRect/>
        </a:stretch>
      </xdr:blipFill>
      <xdr:spPr>
        <a:xfrm>
          <a:off x="8867775" y="346464890"/>
          <a:ext cx="1152525" cy="1076325"/>
        </a:xfrm>
        <a:prstGeom prst="rect">
          <a:avLst/>
        </a:prstGeom>
        <a:noFill/>
        <a:ln w="9525">
          <a:noFill/>
        </a:ln>
      </xdr:spPr>
    </xdr:pic>
  </etc:cellImage>
  <etc:cellImage>
    <xdr:pic>
      <xdr:nvPicPr>
        <xdr:cNvPr id="576" name="ID_E2514A96F9814B57B26715E69D2CC791"/>
        <xdr:cNvPicPr>
          <a:picLocks noChangeAspect="1"/>
        </xdr:cNvPicPr>
      </xdr:nvPicPr>
      <xdr:blipFill>
        <a:blip r:embed="rId55"/>
        <a:stretch>
          <a:fillRect/>
        </a:stretch>
      </xdr:blipFill>
      <xdr:spPr>
        <a:xfrm>
          <a:off x="8867775" y="395006830"/>
          <a:ext cx="3133725" cy="2076450"/>
        </a:xfrm>
        <a:prstGeom prst="rect">
          <a:avLst/>
        </a:prstGeom>
        <a:noFill/>
        <a:ln w="9525">
          <a:noFill/>
        </a:ln>
      </xdr:spPr>
    </xdr:pic>
  </etc:cellImage>
  <etc:cellImage>
    <xdr:pic>
      <xdr:nvPicPr>
        <xdr:cNvPr id="581" name="ID_3D2FEE5363244542B769E4F8C858A735"/>
        <xdr:cNvPicPr>
          <a:picLocks noChangeAspect="1"/>
        </xdr:cNvPicPr>
      </xdr:nvPicPr>
      <xdr:blipFill>
        <a:blip r:embed="rId56"/>
        <a:stretch>
          <a:fillRect/>
        </a:stretch>
      </xdr:blipFill>
      <xdr:spPr>
        <a:xfrm>
          <a:off x="8867775" y="404882350"/>
          <a:ext cx="3028950" cy="2924175"/>
        </a:xfrm>
        <a:prstGeom prst="rect">
          <a:avLst/>
        </a:prstGeom>
        <a:noFill/>
        <a:ln w="9525">
          <a:noFill/>
        </a:ln>
      </xdr:spPr>
    </xdr:pic>
  </etc:cellImage>
  <etc:cellImage>
    <xdr:pic>
      <xdr:nvPicPr>
        <xdr:cNvPr id="587" name="ID_DC6F9813894A4957B414AEBB78EF8187"/>
        <xdr:cNvPicPr>
          <a:picLocks noChangeAspect="1"/>
        </xdr:cNvPicPr>
      </xdr:nvPicPr>
      <xdr:blipFill>
        <a:blip r:embed="rId57"/>
        <a:stretch>
          <a:fillRect/>
        </a:stretch>
      </xdr:blipFill>
      <xdr:spPr>
        <a:xfrm>
          <a:off x="8867775" y="415161730"/>
          <a:ext cx="2105025" cy="2886075"/>
        </a:xfrm>
        <a:prstGeom prst="rect">
          <a:avLst/>
        </a:prstGeom>
        <a:noFill/>
        <a:ln w="9525">
          <a:noFill/>
        </a:ln>
      </xdr:spPr>
    </xdr:pic>
  </etc:cellImage>
  <etc:cellImage>
    <xdr:pic>
      <xdr:nvPicPr>
        <xdr:cNvPr id="565" name="ID_D495E9ACF20449B5A5A6DC46C3B4D5AE"/>
        <xdr:cNvPicPr>
          <a:picLocks noChangeAspect="1"/>
        </xdr:cNvPicPr>
      </xdr:nvPicPr>
      <xdr:blipFill>
        <a:blip r:embed="rId58"/>
        <a:stretch>
          <a:fillRect/>
        </a:stretch>
      </xdr:blipFill>
      <xdr:spPr>
        <a:xfrm>
          <a:off x="8867775" y="279179020"/>
          <a:ext cx="2228850" cy="3924300"/>
        </a:xfrm>
        <a:prstGeom prst="rect">
          <a:avLst/>
        </a:prstGeom>
        <a:noFill/>
        <a:ln w="9525">
          <a:noFill/>
        </a:ln>
      </xdr:spPr>
    </xdr:pic>
  </etc:cellImage>
  <etc:cellImage>
    <xdr:pic>
      <xdr:nvPicPr>
        <xdr:cNvPr id="566" name="ID_8572EB778DD64DEFB3191DE88FA6BD7E"/>
        <xdr:cNvPicPr>
          <a:picLocks noChangeAspect="1"/>
        </xdr:cNvPicPr>
      </xdr:nvPicPr>
      <xdr:blipFill>
        <a:blip r:embed="rId59"/>
        <a:stretch>
          <a:fillRect/>
        </a:stretch>
      </xdr:blipFill>
      <xdr:spPr>
        <a:xfrm>
          <a:off x="8867775" y="280972260"/>
          <a:ext cx="3943350" cy="3771900"/>
        </a:xfrm>
        <a:prstGeom prst="rect">
          <a:avLst/>
        </a:prstGeom>
        <a:noFill/>
        <a:ln w="9525">
          <a:noFill/>
        </a:ln>
      </xdr:spPr>
    </xdr:pic>
  </etc:cellImage>
  <etc:cellImage>
    <xdr:pic>
      <xdr:nvPicPr>
        <xdr:cNvPr id="568" name="ID_1A2EC527088A4F29A7CC9EC287C186B9"/>
        <xdr:cNvPicPr>
          <a:picLocks noChangeAspect="1"/>
        </xdr:cNvPicPr>
      </xdr:nvPicPr>
      <xdr:blipFill>
        <a:blip r:embed="rId60"/>
        <a:stretch>
          <a:fillRect/>
        </a:stretch>
      </xdr:blipFill>
      <xdr:spPr>
        <a:xfrm>
          <a:off x="8867775" y="309756810"/>
          <a:ext cx="3714750" cy="3829050"/>
        </a:xfrm>
        <a:prstGeom prst="rect">
          <a:avLst/>
        </a:prstGeom>
        <a:noFill/>
        <a:ln w="9525">
          <a:noFill/>
        </a:ln>
      </xdr:spPr>
    </xdr:pic>
  </etc:cellImage>
  <etc:cellImage>
    <xdr:pic>
      <xdr:nvPicPr>
        <xdr:cNvPr id="567" name="ID_F013BA3980DC483FB71B6BCB39597CBD"/>
        <xdr:cNvPicPr>
          <a:picLocks noChangeAspect="1"/>
        </xdr:cNvPicPr>
      </xdr:nvPicPr>
      <xdr:blipFill>
        <a:blip r:embed="rId61"/>
        <a:stretch>
          <a:fillRect/>
        </a:stretch>
      </xdr:blipFill>
      <xdr:spPr>
        <a:xfrm>
          <a:off x="8867775" y="282726765"/>
          <a:ext cx="4076700" cy="4067175"/>
        </a:xfrm>
        <a:prstGeom prst="rect">
          <a:avLst/>
        </a:prstGeom>
        <a:noFill/>
        <a:ln w="9525">
          <a:noFill/>
        </a:ln>
      </xdr:spPr>
    </xdr:pic>
  </etc:cellImage>
  <etc:cellImage>
    <xdr:pic>
      <xdr:nvPicPr>
        <xdr:cNvPr id="561" name="ID_B0C582CC53204414AEEA24D26593327D"/>
        <xdr:cNvPicPr>
          <a:picLocks noChangeAspect="1"/>
        </xdr:cNvPicPr>
      </xdr:nvPicPr>
      <xdr:blipFill>
        <a:blip r:embed="rId48"/>
        <a:stretch>
          <a:fillRect/>
        </a:stretch>
      </xdr:blipFill>
      <xdr:spPr>
        <a:xfrm>
          <a:off x="11239500" y="4522470"/>
          <a:ext cx="1238250" cy="2990850"/>
        </a:xfrm>
        <a:prstGeom prst="rect">
          <a:avLst/>
        </a:prstGeom>
        <a:noFill/>
        <a:ln w="9525">
          <a:noFill/>
        </a:ln>
      </xdr:spPr>
    </xdr:pic>
  </etc:cellImage>
  <etc:cellImage>
    <xdr:pic>
      <xdr:nvPicPr>
        <xdr:cNvPr id="550" name="ID_DCD235126CDE4A15947AB5663508115C"/>
        <xdr:cNvPicPr>
          <a:picLocks noChangeAspect="1"/>
        </xdr:cNvPicPr>
      </xdr:nvPicPr>
      <xdr:blipFill>
        <a:blip r:embed="rId39"/>
        <a:stretch>
          <a:fillRect/>
        </a:stretch>
      </xdr:blipFill>
      <xdr:spPr>
        <a:xfrm>
          <a:off x="10972800" y="2228850"/>
          <a:ext cx="4038600" cy="4638675"/>
        </a:xfrm>
        <a:prstGeom prst="rect">
          <a:avLst/>
        </a:prstGeom>
        <a:noFill/>
        <a:ln w="9525">
          <a:noFill/>
        </a:ln>
      </xdr:spPr>
    </xdr:pic>
  </etc:cellImage>
  <etc:cellImage>
    <xdr:pic>
      <xdr:nvPicPr>
        <xdr:cNvPr id="540" name="ID_CF803ED947F44A0FAADFAC49C96349E9"/>
        <xdr:cNvPicPr>
          <a:picLocks noChangeAspect="1"/>
        </xdr:cNvPicPr>
      </xdr:nvPicPr>
      <xdr:blipFill>
        <a:blip r:embed="rId62"/>
        <a:stretch>
          <a:fillRect/>
        </a:stretch>
      </xdr:blipFill>
      <xdr:spPr>
        <a:xfrm>
          <a:off x="8867775" y="331067410"/>
          <a:ext cx="5486400" cy="4029075"/>
        </a:xfrm>
        <a:prstGeom prst="rect">
          <a:avLst/>
        </a:prstGeom>
        <a:noFill/>
        <a:ln w="9525">
          <a:noFill/>
        </a:ln>
      </xdr:spPr>
    </xdr:pic>
  </etc:cellImage>
  <etc:cellImage>
    <xdr:pic>
      <xdr:nvPicPr>
        <xdr:cNvPr id="569" name="ID_14F8FD81B4C348BA88A8919C6CC60AC2"/>
        <xdr:cNvPicPr>
          <a:picLocks noChangeAspect="1"/>
        </xdr:cNvPicPr>
      </xdr:nvPicPr>
      <xdr:blipFill>
        <a:blip r:embed="rId63"/>
        <a:stretch>
          <a:fillRect/>
        </a:stretch>
      </xdr:blipFill>
      <xdr:spPr>
        <a:xfrm>
          <a:off x="8867775" y="333809975"/>
          <a:ext cx="3000375" cy="1219200"/>
        </a:xfrm>
        <a:prstGeom prst="rect">
          <a:avLst/>
        </a:prstGeom>
        <a:noFill/>
        <a:ln w="9525">
          <a:noFill/>
        </a:ln>
      </xdr:spPr>
    </xdr:pic>
  </etc:cellImage>
  <etc:cellImage>
    <xdr:pic>
      <xdr:nvPicPr>
        <xdr:cNvPr id="570" name="ID_FE884B78EE414F65BAFD7A734E547B51"/>
        <xdr:cNvPicPr>
          <a:picLocks noChangeAspect="1"/>
        </xdr:cNvPicPr>
      </xdr:nvPicPr>
      <xdr:blipFill>
        <a:blip r:embed="rId64"/>
        <a:stretch>
          <a:fillRect/>
        </a:stretch>
      </xdr:blipFill>
      <xdr:spPr>
        <a:xfrm>
          <a:off x="8867775" y="342201500"/>
          <a:ext cx="2124075" cy="4676775"/>
        </a:xfrm>
        <a:prstGeom prst="rect">
          <a:avLst/>
        </a:prstGeom>
        <a:noFill/>
        <a:ln w="9525">
          <a:noFill/>
        </a:ln>
      </xdr:spPr>
    </xdr:pic>
  </etc:cellImage>
  <etc:cellImage>
    <xdr:pic>
      <xdr:nvPicPr>
        <xdr:cNvPr id="577" name="ID_9E286E6B3C134AD3BBE138ADB6F1328F"/>
        <xdr:cNvPicPr>
          <a:picLocks noChangeAspect="1"/>
        </xdr:cNvPicPr>
      </xdr:nvPicPr>
      <xdr:blipFill>
        <a:blip r:embed="rId65"/>
        <a:stretch>
          <a:fillRect/>
        </a:stretch>
      </xdr:blipFill>
      <xdr:spPr>
        <a:xfrm>
          <a:off x="8867775" y="397759555"/>
          <a:ext cx="3028950" cy="2105025"/>
        </a:xfrm>
        <a:prstGeom prst="rect">
          <a:avLst/>
        </a:prstGeom>
        <a:noFill/>
        <a:ln w="9525">
          <a:noFill/>
        </a:ln>
      </xdr:spPr>
    </xdr:pic>
  </etc:cellImage>
  <etc:cellImage>
    <xdr:pic>
      <xdr:nvPicPr>
        <xdr:cNvPr id="580" name="ID_4D82F5E193CB4B44B85A6B958079FEF1"/>
        <xdr:cNvPicPr>
          <a:picLocks noChangeAspect="1"/>
        </xdr:cNvPicPr>
      </xdr:nvPicPr>
      <xdr:blipFill>
        <a:blip r:embed="rId66"/>
        <a:stretch>
          <a:fillRect/>
        </a:stretch>
      </xdr:blipFill>
      <xdr:spPr>
        <a:xfrm>
          <a:off x="8867775" y="401826730"/>
          <a:ext cx="6391275" cy="4886325"/>
        </a:xfrm>
        <a:prstGeom prst="rect">
          <a:avLst/>
        </a:prstGeom>
        <a:noFill/>
        <a:ln w="9525">
          <a:noFill/>
        </a:ln>
      </xdr:spPr>
    </xdr:pic>
  </etc:cellImage>
  <etc:cellImage>
    <xdr:pic>
      <xdr:nvPicPr>
        <xdr:cNvPr id="578" name="ID_BC2542433AD24373A247811ECE15A40D"/>
        <xdr:cNvPicPr>
          <a:picLocks noChangeAspect="1"/>
        </xdr:cNvPicPr>
      </xdr:nvPicPr>
      <xdr:blipFill>
        <a:blip r:embed="rId67"/>
        <a:stretch>
          <a:fillRect/>
        </a:stretch>
      </xdr:blipFill>
      <xdr:spPr>
        <a:xfrm>
          <a:off x="8867775" y="399460085"/>
          <a:ext cx="4467225" cy="2971800"/>
        </a:xfrm>
        <a:prstGeom prst="rect">
          <a:avLst/>
        </a:prstGeom>
        <a:noFill/>
        <a:ln w="9525">
          <a:noFill/>
        </a:ln>
      </xdr:spPr>
    </xdr:pic>
  </etc:cellImage>
  <etc:cellImage>
    <xdr:pic>
      <xdr:nvPicPr>
        <xdr:cNvPr id="584" name="ID_48EDA613360E494A8BB7B9EF8007FC39"/>
        <xdr:cNvPicPr>
          <a:picLocks noChangeAspect="1"/>
        </xdr:cNvPicPr>
      </xdr:nvPicPr>
      <xdr:blipFill>
        <a:blip r:embed="rId68"/>
        <a:stretch>
          <a:fillRect/>
        </a:stretch>
      </xdr:blipFill>
      <xdr:spPr>
        <a:xfrm>
          <a:off x="8867775" y="408040205"/>
          <a:ext cx="7505700" cy="2066925"/>
        </a:xfrm>
        <a:prstGeom prst="rect">
          <a:avLst/>
        </a:prstGeom>
        <a:noFill/>
        <a:ln w="9525">
          <a:noFill/>
        </a:ln>
      </xdr:spPr>
    </xdr:pic>
  </etc:cellImage>
  <etc:cellImage>
    <xdr:pic>
      <xdr:nvPicPr>
        <xdr:cNvPr id="588" name="ID_16D4E7AE62A549F5BB23E15D7589B78A"/>
        <xdr:cNvPicPr>
          <a:picLocks noChangeAspect="1"/>
        </xdr:cNvPicPr>
      </xdr:nvPicPr>
      <xdr:blipFill>
        <a:blip r:embed="rId69"/>
        <a:stretch>
          <a:fillRect/>
        </a:stretch>
      </xdr:blipFill>
      <xdr:spPr>
        <a:xfrm>
          <a:off x="8867775" y="417800155"/>
          <a:ext cx="3867150" cy="2933700"/>
        </a:xfrm>
        <a:prstGeom prst="rect">
          <a:avLst/>
        </a:prstGeom>
        <a:noFill/>
        <a:ln w="9525">
          <a:noFill/>
        </a:ln>
      </xdr:spPr>
    </xdr:pic>
  </etc:cellImage>
  <etc:cellImage>
    <xdr:pic>
      <xdr:nvPicPr>
        <xdr:cNvPr id="2" name="ID_B8C367F6F8E94EC888CE50C71CCCF00B" descr="1101"/>
        <xdr:cNvPicPr>
          <a:picLocks noChangeAspect="1"/>
        </xdr:cNvPicPr>
      </xdr:nvPicPr>
      <xdr:blipFill>
        <a:blip r:embed="rId70"/>
        <a:stretch>
          <a:fillRect/>
        </a:stretch>
      </xdr:blipFill>
      <xdr:spPr>
        <a:xfrm>
          <a:off x="1932305" y="535305"/>
          <a:ext cx="609600" cy="516255"/>
        </a:xfrm>
        <a:prstGeom prst="rect">
          <a:avLst/>
        </a:prstGeom>
      </xdr:spPr>
    </xdr:pic>
  </etc:cellImage>
  <etc:cellImage>
    <xdr:pic>
      <xdr:nvPicPr>
        <xdr:cNvPr id="3" name="ID_C18E98A0E4E84A9D8E211E361F59DB4E" descr="1102"/>
        <xdr:cNvPicPr>
          <a:picLocks noChangeAspect="1"/>
        </xdr:cNvPicPr>
      </xdr:nvPicPr>
      <xdr:blipFill>
        <a:blip r:embed="rId71"/>
        <a:stretch>
          <a:fillRect/>
        </a:stretch>
      </xdr:blipFill>
      <xdr:spPr>
        <a:xfrm>
          <a:off x="2024380" y="1164590"/>
          <a:ext cx="599440" cy="439420"/>
        </a:xfrm>
        <a:prstGeom prst="rect">
          <a:avLst/>
        </a:prstGeom>
      </xdr:spPr>
    </xdr:pic>
  </etc:cellImage>
  <etc:cellImage>
    <xdr:pic>
      <xdr:nvPicPr>
        <xdr:cNvPr id="4" name="ID_3A20F69CE8D44A359A53D2DB602DCDF8" descr="1103"/>
        <xdr:cNvPicPr>
          <a:picLocks noChangeAspect="1"/>
        </xdr:cNvPicPr>
      </xdr:nvPicPr>
      <xdr:blipFill>
        <a:blip r:embed="rId72"/>
        <a:stretch>
          <a:fillRect/>
        </a:stretch>
      </xdr:blipFill>
      <xdr:spPr>
        <a:xfrm>
          <a:off x="1921510" y="1950085"/>
          <a:ext cx="380365" cy="1212850"/>
        </a:xfrm>
        <a:prstGeom prst="rect">
          <a:avLst/>
        </a:prstGeom>
      </xdr:spPr>
    </xdr:pic>
  </etc:cellImage>
  <etc:cellImage>
    <xdr:pic>
      <xdr:nvPicPr>
        <xdr:cNvPr id="5" name="ID_6DD7A29837984BE08ADB9F385850AC92" descr="1104"/>
        <xdr:cNvPicPr>
          <a:picLocks noChangeAspect="1"/>
        </xdr:cNvPicPr>
      </xdr:nvPicPr>
      <xdr:blipFill>
        <a:blip r:embed="rId73"/>
        <a:stretch>
          <a:fillRect/>
        </a:stretch>
      </xdr:blipFill>
      <xdr:spPr>
        <a:xfrm>
          <a:off x="2326005" y="2437765"/>
          <a:ext cx="1137920" cy="1155700"/>
        </a:xfrm>
        <a:prstGeom prst="rect">
          <a:avLst/>
        </a:prstGeom>
      </xdr:spPr>
    </xdr:pic>
  </etc:cellImage>
  <etc:cellImage>
    <xdr:pic>
      <xdr:nvPicPr>
        <xdr:cNvPr id="6" name="ID_4C70EE1A86B0402CB9DC18B560FDFDF8" descr="1105"/>
        <xdr:cNvPicPr>
          <a:picLocks noChangeAspect="1"/>
        </xdr:cNvPicPr>
      </xdr:nvPicPr>
      <xdr:blipFill>
        <a:blip r:embed="rId74"/>
        <a:stretch>
          <a:fillRect/>
        </a:stretch>
      </xdr:blipFill>
      <xdr:spPr>
        <a:xfrm>
          <a:off x="2135505" y="3138805"/>
          <a:ext cx="1223645" cy="1222375"/>
        </a:xfrm>
        <a:prstGeom prst="rect">
          <a:avLst/>
        </a:prstGeom>
      </xdr:spPr>
    </xdr:pic>
  </etc:cellImage>
  <etc:cellImage>
    <xdr:pic>
      <xdr:nvPicPr>
        <xdr:cNvPr id="7" name="ID_0D9CD890D8704A24BB8EC4152D100005" descr="1106"/>
        <xdr:cNvPicPr>
          <a:picLocks noChangeAspect="1"/>
        </xdr:cNvPicPr>
      </xdr:nvPicPr>
      <xdr:blipFill>
        <a:blip r:embed="rId75"/>
        <a:stretch>
          <a:fillRect/>
        </a:stretch>
      </xdr:blipFill>
      <xdr:spPr>
        <a:xfrm>
          <a:off x="2397760" y="3531235"/>
          <a:ext cx="504190" cy="2617470"/>
        </a:xfrm>
        <a:prstGeom prst="rect">
          <a:avLst/>
        </a:prstGeom>
      </xdr:spPr>
    </xdr:pic>
  </etc:cellImage>
  <etc:cellImage>
    <xdr:pic>
      <xdr:nvPicPr>
        <xdr:cNvPr id="9" name="ID_25725C9F868945AD8C97148D75B303C6" descr="1107"/>
        <xdr:cNvPicPr>
          <a:picLocks noChangeAspect="1"/>
        </xdr:cNvPicPr>
      </xdr:nvPicPr>
      <xdr:blipFill>
        <a:blip r:embed="rId76"/>
        <a:stretch>
          <a:fillRect/>
        </a:stretch>
      </xdr:blipFill>
      <xdr:spPr>
        <a:xfrm>
          <a:off x="2362200" y="4042410"/>
          <a:ext cx="1185545" cy="1165225"/>
        </a:xfrm>
        <a:prstGeom prst="rect">
          <a:avLst/>
        </a:prstGeom>
      </xdr:spPr>
    </xdr:pic>
  </etc:cellImage>
  <etc:cellImage>
    <xdr:pic>
      <xdr:nvPicPr>
        <xdr:cNvPr id="10" name="ID_8608AC52E98C40898B53034697A74B0E" descr="1108"/>
        <xdr:cNvPicPr>
          <a:picLocks noChangeAspect="1"/>
        </xdr:cNvPicPr>
      </xdr:nvPicPr>
      <xdr:blipFill>
        <a:blip r:embed="rId77"/>
        <a:stretch>
          <a:fillRect/>
        </a:stretch>
      </xdr:blipFill>
      <xdr:spPr>
        <a:xfrm>
          <a:off x="2433320" y="4732655"/>
          <a:ext cx="504190" cy="553720"/>
        </a:xfrm>
        <a:prstGeom prst="rect">
          <a:avLst/>
        </a:prstGeom>
      </xdr:spPr>
    </xdr:pic>
  </etc:cellImage>
  <etc:cellImage>
    <xdr:pic>
      <xdr:nvPicPr>
        <xdr:cNvPr id="11" name="ID_7FA4BEF436FE4BAD96AF0886A8A0CF74" descr="1109"/>
        <xdr:cNvPicPr>
          <a:picLocks noChangeAspect="1"/>
        </xdr:cNvPicPr>
      </xdr:nvPicPr>
      <xdr:blipFill>
        <a:blip r:embed="rId78"/>
        <a:stretch>
          <a:fillRect/>
        </a:stretch>
      </xdr:blipFill>
      <xdr:spPr>
        <a:xfrm>
          <a:off x="2183130" y="5135880"/>
          <a:ext cx="647065" cy="1327150"/>
        </a:xfrm>
        <a:prstGeom prst="rect">
          <a:avLst/>
        </a:prstGeom>
      </xdr:spPr>
    </xdr:pic>
  </etc:cellImage>
  <etc:cellImage>
    <xdr:pic>
      <xdr:nvPicPr>
        <xdr:cNvPr id="12" name="ID_08D21FE2AD39473DAC9886BD0223B15A" descr="1110"/>
        <xdr:cNvPicPr>
          <a:picLocks noChangeAspect="1"/>
        </xdr:cNvPicPr>
      </xdr:nvPicPr>
      <xdr:blipFill>
        <a:blip r:embed="rId79"/>
        <a:stretch>
          <a:fillRect/>
        </a:stretch>
      </xdr:blipFill>
      <xdr:spPr>
        <a:xfrm>
          <a:off x="2112010" y="5826125"/>
          <a:ext cx="580390" cy="620395"/>
        </a:xfrm>
        <a:prstGeom prst="rect">
          <a:avLst/>
        </a:prstGeom>
      </xdr:spPr>
    </xdr:pic>
  </etc:cellImage>
  <etc:cellImage>
    <xdr:pic>
      <xdr:nvPicPr>
        <xdr:cNvPr id="13" name="ID_566F07EDA7824EA2ACD9F4AF256F2063" descr="1111"/>
        <xdr:cNvPicPr>
          <a:picLocks noChangeAspect="1"/>
        </xdr:cNvPicPr>
      </xdr:nvPicPr>
      <xdr:blipFill>
        <a:blip r:embed="rId80"/>
        <a:stretch>
          <a:fillRect/>
        </a:stretch>
      </xdr:blipFill>
      <xdr:spPr>
        <a:xfrm>
          <a:off x="2326005" y="6420485"/>
          <a:ext cx="475615" cy="1481455"/>
        </a:xfrm>
        <a:prstGeom prst="rect">
          <a:avLst/>
        </a:prstGeom>
      </xdr:spPr>
    </xdr:pic>
  </etc:cellImage>
  <etc:cellImage>
    <xdr:pic>
      <xdr:nvPicPr>
        <xdr:cNvPr id="14" name="ID_20660ABBFFF44D5A901CE99C72610985" descr="1112"/>
        <xdr:cNvPicPr>
          <a:picLocks noChangeAspect="1"/>
        </xdr:cNvPicPr>
      </xdr:nvPicPr>
      <xdr:blipFill>
        <a:blip r:embed="rId81"/>
        <a:stretch>
          <a:fillRect/>
        </a:stretch>
      </xdr:blipFill>
      <xdr:spPr>
        <a:xfrm>
          <a:off x="2052320" y="6860540"/>
          <a:ext cx="485140" cy="1289050"/>
        </a:xfrm>
        <a:prstGeom prst="rect">
          <a:avLst/>
        </a:prstGeom>
      </xdr:spPr>
    </xdr:pic>
  </etc:cellImage>
  <etc:cellImage>
    <xdr:pic>
      <xdr:nvPicPr>
        <xdr:cNvPr id="8" name="ID_0E8BFE1E1E4A437D99736F16E778809A" descr="bag_gold_1"/>
        <xdr:cNvPicPr>
          <a:picLocks noChangeAspect="1"/>
        </xdr:cNvPicPr>
      </xdr:nvPicPr>
      <xdr:blipFill>
        <a:blip r:embed="rId82"/>
        <a:stretch>
          <a:fillRect/>
        </a:stretch>
      </xdr:blipFill>
      <xdr:spPr>
        <a:xfrm>
          <a:off x="1992630" y="94508320"/>
          <a:ext cx="913765" cy="938530"/>
        </a:xfrm>
        <a:prstGeom prst="rect">
          <a:avLst/>
        </a:prstGeom>
      </xdr:spPr>
    </xdr:pic>
  </etc:cellImage>
  <etc:cellImage>
    <xdr:pic>
      <xdr:nvPicPr>
        <xdr:cNvPr id="15" name="ID_B9D49B296C644EB6A8ABE935E840BDD8" descr="bag_orange_1"/>
        <xdr:cNvPicPr>
          <a:picLocks noChangeAspect="1"/>
        </xdr:cNvPicPr>
      </xdr:nvPicPr>
      <xdr:blipFill>
        <a:blip r:embed="rId83"/>
        <a:stretch>
          <a:fillRect/>
        </a:stretch>
      </xdr:blipFill>
      <xdr:spPr>
        <a:xfrm>
          <a:off x="2099945" y="94140655"/>
          <a:ext cx="913765" cy="3671570"/>
        </a:xfrm>
        <a:prstGeom prst="rect">
          <a:avLst/>
        </a:prstGeom>
      </xdr:spPr>
    </xdr:pic>
  </etc:cellImage>
  <etc:cellImage>
    <xdr:pic>
      <xdr:nvPicPr>
        <xdr:cNvPr id="16" name="ID_01A81D390DF849E28497CA9DDD2CF66F" descr="bag_purple_1"/>
        <xdr:cNvPicPr>
          <a:picLocks noChangeAspect="1"/>
        </xdr:cNvPicPr>
      </xdr:nvPicPr>
      <xdr:blipFill>
        <a:blip r:embed="rId84"/>
        <a:stretch>
          <a:fillRect/>
        </a:stretch>
      </xdr:blipFill>
      <xdr:spPr>
        <a:xfrm>
          <a:off x="1897380" y="93533595"/>
          <a:ext cx="913765" cy="2760980"/>
        </a:xfrm>
        <a:prstGeom prst="rect">
          <a:avLst/>
        </a:prstGeom>
      </xdr:spPr>
    </xdr:pic>
  </etc:cellImage>
  <etc:cellImage>
    <xdr:pic>
      <xdr:nvPicPr>
        <xdr:cNvPr id="17" name="ID_A0C8CCEBC2764184B151C408E52038F4" descr="bag_blue_1"/>
        <xdr:cNvPicPr>
          <a:picLocks noChangeAspect="1"/>
        </xdr:cNvPicPr>
      </xdr:nvPicPr>
      <xdr:blipFill>
        <a:blip r:embed="rId85"/>
        <a:stretch>
          <a:fillRect/>
        </a:stretch>
      </xdr:blipFill>
      <xdr:spPr>
        <a:xfrm>
          <a:off x="2016760" y="92963365"/>
          <a:ext cx="1803400" cy="949325"/>
        </a:xfrm>
        <a:prstGeom prst="rect">
          <a:avLst/>
        </a:prstGeom>
      </xdr:spPr>
    </xdr:pic>
  </etc:cellImage>
  <etc:cellImage>
    <xdr:pic>
      <xdr:nvPicPr>
        <xdr:cNvPr id="18" name="ID_3932641CC79F45C9A7B1E47A0F17795A" descr="bag_yellow_1"/>
        <xdr:cNvPicPr>
          <a:picLocks noChangeAspect="1"/>
        </xdr:cNvPicPr>
      </xdr:nvPicPr>
      <xdr:blipFill>
        <a:blip r:embed="rId86"/>
        <a:stretch>
          <a:fillRect/>
        </a:stretch>
      </xdr:blipFill>
      <xdr:spPr>
        <a:xfrm>
          <a:off x="2052320" y="92297250"/>
          <a:ext cx="1803400" cy="1849755"/>
        </a:xfrm>
        <a:prstGeom prst="rect">
          <a:avLst/>
        </a:prstGeom>
      </xdr:spPr>
    </xdr:pic>
  </etc:cellImage>
  <etc:cellImage>
    <xdr:pic>
      <xdr:nvPicPr>
        <xdr:cNvPr id="20" name="ID_C61D04C517584DDA95D5AA7174335E39" descr="bag_green_1"/>
        <xdr:cNvPicPr>
          <a:picLocks noChangeAspect="1"/>
        </xdr:cNvPicPr>
      </xdr:nvPicPr>
      <xdr:blipFill>
        <a:blip r:embed="rId87"/>
        <a:stretch>
          <a:fillRect/>
        </a:stretch>
      </xdr:blipFill>
      <xdr:spPr>
        <a:xfrm>
          <a:off x="1897380" y="91238705"/>
          <a:ext cx="2691765" cy="2760980"/>
        </a:xfrm>
        <a:prstGeom prst="rect">
          <a:avLst/>
        </a:prstGeom>
      </xdr:spPr>
    </xdr:pic>
  </etc:cellImage>
  <etc:cellImage>
    <xdr:pic>
      <xdr:nvPicPr>
        <xdr:cNvPr id="23" name="ID_342FF96B7EB3485C8CBA2F597573225A" descr="bag_green_2"/>
        <xdr:cNvPicPr>
          <a:picLocks noChangeAspect="1"/>
        </xdr:cNvPicPr>
      </xdr:nvPicPr>
      <xdr:blipFill>
        <a:blip r:embed="rId88"/>
        <a:stretch>
          <a:fillRect/>
        </a:stretch>
      </xdr:blipFill>
      <xdr:spPr>
        <a:xfrm>
          <a:off x="2112010" y="91738450"/>
          <a:ext cx="1802130" cy="2760345"/>
        </a:xfrm>
        <a:prstGeom prst="rect">
          <a:avLst/>
        </a:prstGeom>
      </xdr:spPr>
    </xdr:pic>
  </etc:cellImage>
  <etc:cellImage>
    <xdr:pic>
      <xdr:nvPicPr>
        <xdr:cNvPr id="24" name="ID_3C9DDDDEB5BE403399AB1C031F02931C" descr="bag_green_3"/>
        <xdr:cNvPicPr>
          <a:picLocks noChangeAspect="1"/>
        </xdr:cNvPicPr>
      </xdr:nvPicPr>
      <xdr:blipFill>
        <a:blip r:embed="rId89"/>
        <a:stretch>
          <a:fillRect/>
        </a:stretch>
      </xdr:blipFill>
      <xdr:spPr>
        <a:xfrm>
          <a:off x="1992630" y="90704035"/>
          <a:ext cx="2690495" cy="1849120"/>
        </a:xfrm>
        <a:prstGeom prst="rect">
          <a:avLst/>
        </a:prstGeom>
      </xdr:spPr>
    </xdr:pic>
  </etc:cellImage>
  <etc:cellImage>
    <xdr:pic>
      <xdr:nvPicPr>
        <xdr:cNvPr id="19" name="ID_ED6A5313E92C43EFBD3C134B01905E71" descr="1113"/>
        <xdr:cNvPicPr>
          <a:picLocks noChangeAspect="1"/>
        </xdr:cNvPicPr>
      </xdr:nvPicPr>
      <xdr:blipFill>
        <a:blip r:embed="rId90"/>
        <a:stretch>
          <a:fillRect/>
        </a:stretch>
      </xdr:blipFill>
      <xdr:spPr>
        <a:xfrm>
          <a:off x="2623820" y="7573645"/>
          <a:ext cx="1217930" cy="659130"/>
        </a:xfrm>
        <a:prstGeom prst="rect">
          <a:avLst/>
        </a:prstGeom>
      </xdr:spPr>
    </xdr:pic>
  </etc:cellImage>
  <etc:cellImage>
    <xdr:pic>
      <xdr:nvPicPr>
        <xdr:cNvPr id="21" name="ID_11F9BEFEF9B94D9A8ADC119E67419757" descr="1114"/>
        <xdr:cNvPicPr>
          <a:picLocks noChangeAspect="1"/>
        </xdr:cNvPicPr>
      </xdr:nvPicPr>
      <xdr:blipFill>
        <a:blip r:embed="rId91"/>
        <a:stretch>
          <a:fillRect/>
        </a:stretch>
      </xdr:blipFill>
      <xdr:spPr>
        <a:xfrm>
          <a:off x="2480945" y="8096885"/>
          <a:ext cx="636905" cy="477520"/>
        </a:xfrm>
        <a:prstGeom prst="rect">
          <a:avLst/>
        </a:prstGeom>
      </xdr:spPr>
    </xdr:pic>
  </etc:cellImage>
  <etc:cellImage>
    <xdr:pic>
      <xdr:nvPicPr>
        <xdr:cNvPr id="22" name="ID_8B8B56FF99BA4846A2CF9EB15CB256AA" descr="1115"/>
        <xdr:cNvPicPr>
          <a:picLocks noChangeAspect="1"/>
        </xdr:cNvPicPr>
      </xdr:nvPicPr>
      <xdr:blipFill>
        <a:blip r:embed="rId92"/>
        <a:stretch>
          <a:fillRect/>
        </a:stretch>
      </xdr:blipFill>
      <xdr:spPr>
        <a:xfrm>
          <a:off x="2171700" y="8560435"/>
          <a:ext cx="1589405" cy="1691005"/>
        </a:xfrm>
        <a:prstGeom prst="rect">
          <a:avLst/>
        </a:prstGeom>
      </xdr:spPr>
    </xdr:pic>
  </etc:cellImage>
  <etc:cellImage>
    <xdr:pic>
      <xdr:nvPicPr>
        <xdr:cNvPr id="25" name="ID_36230D094ED6461B8C7B18DDA01049F5" descr="1181"/>
        <xdr:cNvPicPr>
          <a:picLocks noChangeAspect="1"/>
        </xdr:cNvPicPr>
      </xdr:nvPicPr>
      <xdr:blipFill>
        <a:blip r:embed="rId93"/>
        <a:stretch>
          <a:fillRect/>
        </a:stretch>
      </xdr:blipFill>
      <xdr:spPr>
        <a:xfrm>
          <a:off x="2290445" y="9060180"/>
          <a:ext cx="594995" cy="429895"/>
        </a:xfrm>
        <a:prstGeom prst="rect">
          <a:avLst/>
        </a:prstGeom>
      </xdr:spPr>
    </xdr:pic>
  </etc:cellImage>
  <etc:cellImage>
    <xdr:pic>
      <xdr:nvPicPr>
        <xdr:cNvPr id="26" name="ID_DF1AEE033FAF4CB9A00CB555E12573DB" descr="1182"/>
        <xdr:cNvPicPr>
          <a:picLocks noChangeAspect="1"/>
        </xdr:cNvPicPr>
      </xdr:nvPicPr>
      <xdr:blipFill>
        <a:blip r:embed="rId94"/>
        <a:stretch>
          <a:fillRect/>
        </a:stretch>
      </xdr:blipFill>
      <xdr:spPr>
        <a:xfrm>
          <a:off x="2254885" y="9630410"/>
          <a:ext cx="600710" cy="430530"/>
        </a:xfrm>
        <a:prstGeom prst="rect">
          <a:avLst/>
        </a:prstGeom>
      </xdr:spPr>
    </xdr:pic>
  </etc:cellImage>
  <etc:cellImage>
    <xdr:pic>
      <xdr:nvPicPr>
        <xdr:cNvPr id="27" name="ID_57909604201849F795DF1E77E422DF96" descr="1183"/>
        <xdr:cNvPicPr>
          <a:picLocks noChangeAspect="1"/>
        </xdr:cNvPicPr>
      </xdr:nvPicPr>
      <xdr:blipFill>
        <a:blip r:embed="rId95"/>
        <a:stretch>
          <a:fillRect/>
        </a:stretch>
      </xdr:blipFill>
      <xdr:spPr>
        <a:xfrm>
          <a:off x="2183130" y="10308590"/>
          <a:ext cx="589915" cy="429895"/>
        </a:xfrm>
        <a:prstGeom prst="rect">
          <a:avLst/>
        </a:prstGeom>
      </xdr:spPr>
    </xdr:pic>
  </etc:cellImage>
  <etc:cellImage>
    <xdr:pic>
      <xdr:nvPicPr>
        <xdr:cNvPr id="28" name="ID_96EFF7111E37443BA112B4AD7D55F47C" descr="1184"/>
        <xdr:cNvPicPr>
          <a:picLocks noChangeAspect="1"/>
        </xdr:cNvPicPr>
      </xdr:nvPicPr>
      <xdr:blipFill>
        <a:blip r:embed="rId96"/>
        <a:stretch>
          <a:fillRect/>
        </a:stretch>
      </xdr:blipFill>
      <xdr:spPr>
        <a:xfrm>
          <a:off x="2314575" y="10962005"/>
          <a:ext cx="599440" cy="430530"/>
        </a:xfrm>
        <a:prstGeom prst="rect">
          <a:avLst/>
        </a:prstGeom>
      </xdr:spPr>
    </xdr:pic>
  </etc:cellImage>
  <etc:cellImage>
    <xdr:pic>
      <xdr:nvPicPr>
        <xdr:cNvPr id="29" name="ID_5A7715DDD7794A12A3697549DA26F2A6" descr="1201"/>
        <xdr:cNvPicPr>
          <a:picLocks noChangeAspect="1"/>
        </xdr:cNvPicPr>
      </xdr:nvPicPr>
      <xdr:blipFill>
        <a:blip r:embed="rId97"/>
        <a:stretch>
          <a:fillRect/>
        </a:stretch>
      </xdr:blipFill>
      <xdr:spPr>
        <a:xfrm>
          <a:off x="2433320" y="11283315"/>
          <a:ext cx="1017905" cy="725170"/>
        </a:xfrm>
        <a:prstGeom prst="rect">
          <a:avLst/>
        </a:prstGeom>
      </xdr:spPr>
    </xdr:pic>
  </etc:cellImage>
  <etc:cellImage>
    <xdr:pic>
      <xdr:nvPicPr>
        <xdr:cNvPr id="30" name="ID_76E9B9753D0740C19B2C2B59DA8750EB" descr="1202"/>
        <xdr:cNvPicPr>
          <a:picLocks noChangeAspect="1"/>
        </xdr:cNvPicPr>
      </xdr:nvPicPr>
      <xdr:blipFill>
        <a:blip r:embed="rId98"/>
        <a:stretch>
          <a:fillRect/>
        </a:stretch>
      </xdr:blipFill>
      <xdr:spPr>
        <a:xfrm>
          <a:off x="2195195" y="11948795"/>
          <a:ext cx="1589405" cy="1652905"/>
        </a:xfrm>
        <a:prstGeom prst="rect">
          <a:avLst/>
        </a:prstGeom>
      </xdr:spPr>
    </xdr:pic>
  </etc:cellImage>
  <etc:cellImage>
    <xdr:pic>
      <xdr:nvPicPr>
        <xdr:cNvPr id="31" name="ID_DBE0F50A6237467DAEEAA2AB81FBFB48" descr="1203"/>
        <xdr:cNvPicPr>
          <a:picLocks noChangeAspect="1"/>
        </xdr:cNvPicPr>
      </xdr:nvPicPr>
      <xdr:blipFill>
        <a:blip r:embed="rId99"/>
        <a:stretch>
          <a:fillRect/>
        </a:stretch>
      </xdr:blipFill>
      <xdr:spPr>
        <a:xfrm>
          <a:off x="2028825" y="12424410"/>
          <a:ext cx="1294130" cy="1766570"/>
        </a:xfrm>
        <a:prstGeom prst="rect">
          <a:avLst/>
        </a:prstGeom>
      </xdr:spPr>
    </xdr:pic>
  </etc:cellImage>
  <etc:cellImage>
    <xdr:pic>
      <xdr:nvPicPr>
        <xdr:cNvPr id="32" name="ID_DAC51AA115794CE49EBC232D8207A6FF" descr="1204"/>
        <xdr:cNvPicPr>
          <a:picLocks noChangeAspect="1"/>
        </xdr:cNvPicPr>
      </xdr:nvPicPr>
      <xdr:blipFill>
        <a:blip r:embed="rId100"/>
        <a:stretch>
          <a:fillRect/>
        </a:stretch>
      </xdr:blipFill>
      <xdr:spPr>
        <a:xfrm>
          <a:off x="2516505" y="13138150"/>
          <a:ext cx="1389380" cy="1203325"/>
        </a:xfrm>
        <a:prstGeom prst="rect">
          <a:avLst/>
        </a:prstGeom>
      </xdr:spPr>
    </xdr:pic>
  </etc:cellImage>
  <etc:cellImage>
    <xdr:pic>
      <xdr:nvPicPr>
        <xdr:cNvPr id="33" name="ID_2C0137407E0B42DB9DD7C73E06375554" descr="1205"/>
        <xdr:cNvPicPr>
          <a:picLocks noChangeAspect="1"/>
        </xdr:cNvPicPr>
      </xdr:nvPicPr>
      <xdr:blipFill>
        <a:blip r:embed="rId101"/>
        <a:stretch>
          <a:fillRect/>
        </a:stretch>
      </xdr:blipFill>
      <xdr:spPr>
        <a:xfrm>
          <a:off x="1969135" y="13649325"/>
          <a:ext cx="551815" cy="1480820"/>
        </a:xfrm>
        <a:prstGeom prst="rect">
          <a:avLst/>
        </a:prstGeom>
      </xdr:spPr>
    </xdr:pic>
  </etc:cellImage>
  <etc:cellImage>
    <xdr:pic>
      <xdr:nvPicPr>
        <xdr:cNvPr id="34" name="ID_A50A17C4997C4F38BD27FB29813B9BF5" descr="1206"/>
        <xdr:cNvPicPr>
          <a:picLocks noChangeAspect="1"/>
        </xdr:cNvPicPr>
      </xdr:nvPicPr>
      <xdr:blipFill>
        <a:blip r:embed="rId102"/>
        <a:stretch>
          <a:fillRect/>
        </a:stretch>
      </xdr:blipFill>
      <xdr:spPr>
        <a:xfrm>
          <a:off x="2350135" y="14124305"/>
          <a:ext cx="637540" cy="611505"/>
        </a:xfrm>
        <a:prstGeom prst="rect">
          <a:avLst/>
        </a:prstGeom>
      </xdr:spPr>
    </xdr:pic>
  </etc:cellImage>
  <etc:cellImage>
    <xdr:pic>
      <xdr:nvPicPr>
        <xdr:cNvPr id="35" name="ID_FEF7544420EE4E23884E6FD3D5B32218" descr="1207"/>
        <xdr:cNvPicPr>
          <a:picLocks noChangeAspect="1"/>
        </xdr:cNvPicPr>
      </xdr:nvPicPr>
      <xdr:blipFill>
        <a:blip r:embed="rId103"/>
        <a:stretch>
          <a:fillRect/>
        </a:stretch>
      </xdr:blipFill>
      <xdr:spPr>
        <a:xfrm>
          <a:off x="2421255" y="14731365"/>
          <a:ext cx="418465" cy="2569845"/>
        </a:xfrm>
        <a:prstGeom prst="rect">
          <a:avLst/>
        </a:prstGeom>
      </xdr:spPr>
    </xdr:pic>
  </etc:cellImage>
  <etc:cellImage>
    <xdr:pic>
      <xdr:nvPicPr>
        <xdr:cNvPr id="36" name="ID_AD769D811B594F508A84E79508862002" descr="1208"/>
        <xdr:cNvPicPr>
          <a:picLocks noChangeAspect="1"/>
        </xdr:cNvPicPr>
      </xdr:nvPicPr>
      <xdr:blipFill>
        <a:blip r:embed="rId104"/>
        <a:stretch>
          <a:fillRect/>
        </a:stretch>
      </xdr:blipFill>
      <xdr:spPr>
        <a:xfrm>
          <a:off x="2552700" y="15349220"/>
          <a:ext cx="532130" cy="1260475"/>
        </a:xfrm>
        <a:prstGeom prst="rect">
          <a:avLst/>
        </a:prstGeom>
      </xdr:spPr>
    </xdr:pic>
  </etc:cellImage>
  <etc:cellImage>
    <xdr:pic>
      <xdr:nvPicPr>
        <xdr:cNvPr id="37" name="ID_C342CA09024D4B37869A5942DD1EDF71" descr="1209"/>
        <xdr:cNvPicPr>
          <a:picLocks noChangeAspect="1"/>
        </xdr:cNvPicPr>
      </xdr:nvPicPr>
      <xdr:blipFill>
        <a:blip r:embed="rId105"/>
        <a:stretch>
          <a:fillRect/>
        </a:stretch>
      </xdr:blipFill>
      <xdr:spPr>
        <a:xfrm>
          <a:off x="2695575" y="15861030"/>
          <a:ext cx="1217930" cy="1661795"/>
        </a:xfrm>
        <a:prstGeom prst="rect">
          <a:avLst/>
        </a:prstGeom>
      </xdr:spPr>
    </xdr:pic>
  </etc:cellImage>
  <etc:cellImage>
    <xdr:pic>
      <xdr:nvPicPr>
        <xdr:cNvPr id="39" name="ID_6BE7AA82A57D4EDF93012977E512B67F" descr="1211"/>
        <xdr:cNvPicPr>
          <a:picLocks noChangeAspect="1"/>
        </xdr:cNvPicPr>
      </xdr:nvPicPr>
      <xdr:blipFill>
        <a:blip r:embed="rId106"/>
        <a:stretch>
          <a:fillRect/>
        </a:stretch>
      </xdr:blipFill>
      <xdr:spPr>
        <a:xfrm>
          <a:off x="2254885" y="16978630"/>
          <a:ext cx="1151255" cy="1222375"/>
        </a:xfrm>
        <a:prstGeom prst="rect">
          <a:avLst/>
        </a:prstGeom>
      </xdr:spPr>
    </xdr:pic>
  </etc:cellImage>
  <etc:cellImage>
    <xdr:pic>
      <xdr:nvPicPr>
        <xdr:cNvPr id="40" name="ID_7B89BFCB550C4B54AEEA9E49FD251B2B" descr="1213"/>
        <xdr:cNvPicPr>
          <a:picLocks noChangeAspect="1"/>
        </xdr:cNvPicPr>
      </xdr:nvPicPr>
      <xdr:blipFill>
        <a:blip r:embed="rId107"/>
        <a:stretch>
          <a:fillRect/>
        </a:stretch>
      </xdr:blipFill>
      <xdr:spPr>
        <a:xfrm>
          <a:off x="2505075" y="17513300"/>
          <a:ext cx="684530" cy="1146175"/>
        </a:xfrm>
        <a:prstGeom prst="rect">
          <a:avLst/>
        </a:prstGeom>
      </xdr:spPr>
    </xdr:pic>
  </etc:cellImage>
  <etc:cellImage>
    <xdr:pic>
      <xdr:nvPicPr>
        <xdr:cNvPr id="41" name="ID_1B76FD691B9D4343A9B147DB2EA78716" descr="1214"/>
        <xdr:cNvPicPr>
          <a:picLocks noChangeAspect="1"/>
        </xdr:cNvPicPr>
      </xdr:nvPicPr>
      <xdr:blipFill>
        <a:blip r:embed="rId108"/>
        <a:stretch>
          <a:fillRect/>
        </a:stretch>
      </xdr:blipFill>
      <xdr:spPr>
        <a:xfrm>
          <a:off x="1802130" y="18072100"/>
          <a:ext cx="551815" cy="620395"/>
        </a:xfrm>
        <a:prstGeom prst="rect">
          <a:avLst/>
        </a:prstGeom>
      </xdr:spPr>
    </xdr:pic>
  </etc:cellImage>
  <etc:cellImage>
    <xdr:pic>
      <xdr:nvPicPr>
        <xdr:cNvPr id="42" name="ID_C6FF2AE3BFAC4C66A7E5072596D089EE" descr="1215"/>
        <xdr:cNvPicPr>
          <a:picLocks noChangeAspect="1"/>
        </xdr:cNvPicPr>
      </xdr:nvPicPr>
      <xdr:blipFill>
        <a:blip r:embed="rId109"/>
        <a:stretch>
          <a:fillRect/>
        </a:stretch>
      </xdr:blipFill>
      <xdr:spPr>
        <a:xfrm>
          <a:off x="2242820" y="18642330"/>
          <a:ext cx="1236980" cy="468630"/>
        </a:xfrm>
        <a:prstGeom prst="rect">
          <a:avLst/>
        </a:prstGeom>
      </xdr:spPr>
    </xdr:pic>
  </etc:cellImage>
  <etc:cellImage>
    <xdr:pic>
      <xdr:nvPicPr>
        <xdr:cNvPr id="44" name="ID_A6F8CAD4AD2D4E9FA62FDE7E305DF042" descr="1217"/>
        <xdr:cNvPicPr>
          <a:picLocks noChangeAspect="1"/>
        </xdr:cNvPicPr>
      </xdr:nvPicPr>
      <xdr:blipFill>
        <a:blip r:embed="rId110"/>
        <a:stretch>
          <a:fillRect/>
        </a:stretch>
      </xdr:blipFill>
      <xdr:spPr>
        <a:xfrm>
          <a:off x="2493010" y="19724370"/>
          <a:ext cx="1094105" cy="1871980"/>
        </a:xfrm>
        <a:prstGeom prst="rect">
          <a:avLst/>
        </a:prstGeom>
      </xdr:spPr>
    </xdr:pic>
  </etc:cellImage>
  <etc:cellImage>
    <xdr:pic>
      <xdr:nvPicPr>
        <xdr:cNvPr id="45" name="ID_FEE71CDE5B504C8898F30BA911B38D87" descr="1218"/>
        <xdr:cNvPicPr>
          <a:picLocks noChangeAspect="1"/>
        </xdr:cNvPicPr>
      </xdr:nvPicPr>
      <xdr:blipFill>
        <a:blip r:embed="rId111"/>
        <a:stretch>
          <a:fillRect/>
        </a:stretch>
      </xdr:blipFill>
      <xdr:spPr>
        <a:xfrm>
          <a:off x="1849755" y="20331430"/>
          <a:ext cx="551815" cy="1289050"/>
        </a:xfrm>
        <a:prstGeom prst="rect">
          <a:avLst/>
        </a:prstGeom>
      </xdr:spPr>
    </xdr:pic>
  </etc:cellImage>
  <etc:cellImage>
    <xdr:pic>
      <xdr:nvPicPr>
        <xdr:cNvPr id="46" name="ID_C77CF9B8636849118EABA3074A3AF130" descr="1219"/>
        <xdr:cNvPicPr>
          <a:picLocks noChangeAspect="1"/>
        </xdr:cNvPicPr>
      </xdr:nvPicPr>
      <xdr:blipFill>
        <a:blip r:embed="rId112"/>
        <a:stretch>
          <a:fillRect/>
        </a:stretch>
      </xdr:blipFill>
      <xdr:spPr>
        <a:xfrm>
          <a:off x="2242820" y="20758785"/>
          <a:ext cx="551815" cy="639445"/>
        </a:xfrm>
        <a:prstGeom prst="rect">
          <a:avLst/>
        </a:prstGeom>
      </xdr:spPr>
    </xdr:pic>
  </etc:cellImage>
  <etc:cellImage>
    <xdr:pic>
      <xdr:nvPicPr>
        <xdr:cNvPr id="47" name="ID_4CBD55E884F64864ACFBB77ADCC69B00" descr="1220"/>
        <xdr:cNvPicPr>
          <a:picLocks noChangeAspect="1"/>
        </xdr:cNvPicPr>
      </xdr:nvPicPr>
      <xdr:blipFill>
        <a:blip r:embed="rId113"/>
        <a:stretch>
          <a:fillRect/>
        </a:stretch>
      </xdr:blipFill>
      <xdr:spPr>
        <a:xfrm>
          <a:off x="2039620" y="21424900"/>
          <a:ext cx="475615" cy="1165225"/>
        </a:xfrm>
        <a:prstGeom prst="rect">
          <a:avLst/>
        </a:prstGeom>
      </xdr:spPr>
    </xdr:pic>
  </etc:cellImage>
  <etc:cellImage>
    <xdr:pic>
      <xdr:nvPicPr>
        <xdr:cNvPr id="48" name="ID_BB9736CD405E4287B4813821F0D8A7AF" descr="1281"/>
        <xdr:cNvPicPr>
          <a:picLocks noChangeAspect="1"/>
        </xdr:cNvPicPr>
      </xdr:nvPicPr>
      <xdr:blipFill>
        <a:blip r:embed="rId114"/>
        <a:stretch>
          <a:fillRect/>
        </a:stretch>
      </xdr:blipFill>
      <xdr:spPr>
        <a:xfrm>
          <a:off x="2707005" y="21983700"/>
          <a:ext cx="589280" cy="516255"/>
        </a:xfrm>
        <a:prstGeom prst="rect">
          <a:avLst/>
        </a:prstGeom>
      </xdr:spPr>
    </xdr:pic>
  </etc:cellImage>
  <etc:cellImage>
    <xdr:pic>
      <xdr:nvPicPr>
        <xdr:cNvPr id="49" name="ID_7CA4BB447BA941AEB005114687EE7002" descr="1282"/>
        <xdr:cNvPicPr>
          <a:picLocks noChangeAspect="1"/>
        </xdr:cNvPicPr>
      </xdr:nvPicPr>
      <xdr:blipFill>
        <a:blip r:embed="rId115"/>
        <a:stretch>
          <a:fillRect/>
        </a:stretch>
      </xdr:blipFill>
      <xdr:spPr>
        <a:xfrm>
          <a:off x="2254885" y="22578060"/>
          <a:ext cx="589915" cy="515620"/>
        </a:xfrm>
        <a:prstGeom prst="rect">
          <a:avLst/>
        </a:prstGeom>
      </xdr:spPr>
    </xdr:pic>
  </etc:cellImage>
  <etc:cellImage>
    <xdr:pic>
      <xdr:nvPicPr>
        <xdr:cNvPr id="50" name="ID_9918F524EED640468EB10E9EA7673B9F" descr="1283"/>
        <xdr:cNvPicPr>
          <a:picLocks noChangeAspect="1"/>
        </xdr:cNvPicPr>
      </xdr:nvPicPr>
      <xdr:blipFill>
        <a:blip r:embed="rId116"/>
        <a:stretch>
          <a:fillRect/>
        </a:stretch>
      </xdr:blipFill>
      <xdr:spPr>
        <a:xfrm>
          <a:off x="2314575" y="23065105"/>
          <a:ext cx="589915" cy="516255"/>
        </a:xfrm>
        <a:prstGeom prst="rect">
          <a:avLst/>
        </a:prstGeom>
      </xdr:spPr>
    </xdr:pic>
  </etc:cellImage>
  <etc:cellImage>
    <xdr:pic>
      <xdr:nvPicPr>
        <xdr:cNvPr id="51" name="ID_55E62FB0606546F481FE8398B5939C8F" descr="1284"/>
        <xdr:cNvPicPr>
          <a:picLocks noChangeAspect="1"/>
        </xdr:cNvPicPr>
      </xdr:nvPicPr>
      <xdr:blipFill>
        <a:blip r:embed="rId117"/>
        <a:stretch>
          <a:fillRect/>
        </a:stretch>
      </xdr:blipFill>
      <xdr:spPr>
        <a:xfrm>
          <a:off x="2016760" y="23672165"/>
          <a:ext cx="589915" cy="515620"/>
        </a:xfrm>
        <a:prstGeom prst="rect">
          <a:avLst/>
        </a:prstGeom>
      </xdr:spPr>
    </xdr:pic>
  </etc:cellImage>
  <etc:cellImage>
    <xdr:pic>
      <xdr:nvPicPr>
        <xdr:cNvPr id="52" name="ID_D95FBFA03D2847B187EFE5850B571212" descr="1210"/>
        <xdr:cNvPicPr>
          <a:picLocks noChangeAspect="1"/>
        </xdr:cNvPicPr>
      </xdr:nvPicPr>
      <xdr:blipFill>
        <a:blip r:embed="rId118"/>
        <a:stretch>
          <a:fillRect/>
        </a:stretch>
      </xdr:blipFill>
      <xdr:spPr>
        <a:xfrm>
          <a:off x="2433320" y="16359505"/>
          <a:ext cx="1332230" cy="678180"/>
        </a:xfrm>
        <a:prstGeom prst="rect">
          <a:avLst/>
        </a:prstGeom>
      </xdr:spPr>
    </xdr:pic>
  </etc:cellImage>
  <etc:cellImage>
    <xdr:pic>
      <xdr:nvPicPr>
        <xdr:cNvPr id="53" name="ID_42231EC920A4471D93813F6C89845964" descr="1301"/>
        <xdr:cNvPicPr>
          <a:picLocks noChangeAspect="1"/>
        </xdr:cNvPicPr>
      </xdr:nvPicPr>
      <xdr:blipFill>
        <a:blip r:embed="rId119"/>
        <a:stretch>
          <a:fillRect/>
        </a:stretch>
      </xdr:blipFill>
      <xdr:spPr>
        <a:xfrm>
          <a:off x="2290445" y="24111585"/>
          <a:ext cx="1998980" cy="2033905"/>
        </a:xfrm>
        <a:prstGeom prst="rect">
          <a:avLst/>
        </a:prstGeom>
      </xdr:spPr>
    </xdr:pic>
  </etc:cellImage>
  <etc:cellImage>
    <xdr:pic>
      <xdr:nvPicPr>
        <xdr:cNvPr id="54" name="ID_BF502882A85E4ECF946079C7BCB0CB2B" descr="1302"/>
        <xdr:cNvPicPr>
          <a:picLocks noChangeAspect="1"/>
        </xdr:cNvPicPr>
      </xdr:nvPicPr>
      <xdr:blipFill>
        <a:blip r:embed="rId120"/>
        <a:stretch>
          <a:fillRect/>
        </a:stretch>
      </xdr:blipFill>
      <xdr:spPr>
        <a:xfrm>
          <a:off x="2171700" y="24968200"/>
          <a:ext cx="666115" cy="1366520"/>
        </a:xfrm>
        <a:prstGeom prst="rect">
          <a:avLst/>
        </a:prstGeom>
      </xdr:spPr>
    </xdr:pic>
  </etc:cellImage>
  <etc:cellImage>
    <xdr:pic>
      <xdr:nvPicPr>
        <xdr:cNvPr id="55" name="ID_CC9ADB3BDC4E4FE4B0650CE5500E2ECA" descr="1303"/>
        <xdr:cNvPicPr>
          <a:picLocks noChangeAspect="1"/>
        </xdr:cNvPicPr>
      </xdr:nvPicPr>
      <xdr:blipFill>
        <a:blip r:embed="rId121"/>
        <a:stretch>
          <a:fillRect/>
        </a:stretch>
      </xdr:blipFill>
      <xdr:spPr>
        <a:xfrm>
          <a:off x="2219325" y="25467310"/>
          <a:ext cx="666115" cy="2044700"/>
        </a:xfrm>
        <a:prstGeom prst="rect">
          <a:avLst/>
        </a:prstGeom>
      </xdr:spPr>
    </xdr:pic>
  </etc:cellImage>
  <etc:cellImage>
    <xdr:pic>
      <xdr:nvPicPr>
        <xdr:cNvPr id="56" name="ID_CC77E7F1F1DA4A06A7ABC778F35E9CC1" descr="1304"/>
        <xdr:cNvPicPr>
          <a:picLocks noChangeAspect="1"/>
        </xdr:cNvPicPr>
      </xdr:nvPicPr>
      <xdr:blipFill>
        <a:blip r:embed="rId122"/>
        <a:stretch>
          <a:fillRect/>
        </a:stretch>
      </xdr:blipFill>
      <xdr:spPr>
        <a:xfrm>
          <a:off x="2171700" y="25930860"/>
          <a:ext cx="666115" cy="1355725"/>
        </a:xfrm>
        <a:prstGeom prst="rect">
          <a:avLst/>
        </a:prstGeom>
      </xdr:spPr>
    </xdr:pic>
  </etc:cellImage>
  <etc:cellImage>
    <xdr:pic>
      <xdr:nvPicPr>
        <xdr:cNvPr id="57" name="ID_511BB94D40BE4AC5B80AD444978DDB0D" descr="1305"/>
        <xdr:cNvPicPr>
          <a:picLocks noChangeAspect="1"/>
        </xdr:cNvPicPr>
      </xdr:nvPicPr>
      <xdr:blipFill>
        <a:blip r:embed="rId123"/>
        <a:stretch>
          <a:fillRect/>
        </a:stretch>
      </xdr:blipFill>
      <xdr:spPr>
        <a:xfrm>
          <a:off x="1861820" y="26442035"/>
          <a:ext cx="666115" cy="2722880"/>
        </a:xfrm>
        <a:prstGeom prst="rect">
          <a:avLst/>
        </a:prstGeom>
      </xdr:spPr>
    </xdr:pic>
  </etc:cellImage>
  <etc:cellImage>
    <xdr:pic>
      <xdr:nvPicPr>
        <xdr:cNvPr id="58" name="ID_7502B4FC5142442DA32C2CAEEBF5B2B5" descr="1306"/>
        <xdr:cNvPicPr>
          <a:picLocks noChangeAspect="1"/>
        </xdr:cNvPicPr>
      </xdr:nvPicPr>
      <xdr:blipFill>
        <a:blip r:embed="rId124"/>
        <a:stretch>
          <a:fillRect/>
        </a:stretch>
      </xdr:blipFill>
      <xdr:spPr>
        <a:xfrm>
          <a:off x="2278380" y="26977340"/>
          <a:ext cx="1998980" cy="2722245"/>
        </a:xfrm>
        <a:prstGeom prst="rect">
          <a:avLst/>
        </a:prstGeom>
      </xdr:spPr>
    </xdr:pic>
  </etc:cellImage>
  <etc:cellImage>
    <xdr:pic>
      <xdr:nvPicPr>
        <xdr:cNvPr id="60" name="ID_C9565B3684CA4AAB98E756CE8E1107CB" descr="1308"/>
        <xdr:cNvPicPr>
          <a:picLocks noChangeAspect="1"/>
        </xdr:cNvPicPr>
      </xdr:nvPicPr>
      <xdr:blipFill>
        <a:blip r:embed="rId125"/>
        <a:stretch>
          <a:fillRect/>
        </a:stretch>
      </xdr:blipFill>
      <xdr:spPr>
        <a:xfrm>
          <a:off x="2207260" y="28166060"/>
          <a:ext cx="666115" cy="1355725"/>
        </a:xfrm>
        <a:prstGeom prst="rect">
          <a:avLst/>
        </a:prstGeom>
      </xdr:spPr>
    </xdr:pic>
  </etc:cellImage>
  <etc:cellImage>
    <xdr:pic>
      <xdr:nvPicPr>
        <xdr:cNvPr id="61" name="ID_08C2C96277EC45E8AFB589A524D965FA" descr="1309"/>
        <xdr:cNvPicPr>
          <a:picLocks noChangeAspect="1"/>
        </xdr:cNvPicPr>
      </xdr:nvPicPr>
      <xdr:blipFill>
        <a:blip r:embed="rId126"/>
        <a:stretch>
          <a:fillRect/>
        </a:stretch>
      </xdr:blipFill>
      <xdr:spPr>
        <a:xfrm>
          <a:off x="1957070" y="28677235"/>
          <a:ext cx="888365" cy="1811655"/>
        </a:xfrm>
        <a:prstGeom prst="rect">
          <a:avLst/>
        </a:prstGeom>
      </xdr:spPr>
    </xdr:pic>
  </etc:cellImage>
  <etc:cellImage>
    <xdr:pic>
      <xdr:nvPicPr>
        <xdr:cNvPr id="62" name="ID_2CC866C804BD43059B621780886CEC1A" descr="1310"/>
        <xdr:cNvPicPr>
          <a:picLocks noChangeAspect="1"/>
        </xdr:cNvPicPr>
      </xdr:nvPicPr>
      <xdr:blipFill>
        <a:blip r:embed="rId127"/>
        <a:stretch>
          <a:fillRect/>
        </a:stretch>
      </xdr:blipFill>
      <xdr:spPr>
        <a:xfrm>
          <a:off x="2254885" y="29152850"/>
          <a:ext cx="887730" cy="1811020"/>
        </a:xfrm>
        <a:prstGeom prst="rect">
          <a:avLst/>
        </a:prstGeom>
      </xdr:spPr>
    </xdr:pic>
  </etc:cellImage>
  <etc:cellImage>
    <xdr:pic>
      <xdr:nvPicPr>
        <xdr:cNvPr id="69" name="ID_21CA469A18874334823D50AC435E5654" descr="1313"/>
        <xdr:cNvPicPr>
          <a:picLocks noChangeAspect="1"/>
        </xdr:cNvPicPr>
      </xdr:nvPicPr>
      <xdr:blipFill>
        <a:blip r:embed="rId128"/>
        <a:stretch>
          <a:fillRect/>
        </a:stretch>
      </xdr:blipFill>
      <xdr:spPr>
        <a:xfrm>
          <a:off x="2338070" y="30805120"/>
          <a:ext cx="666115" cy="678180"/>
        </a:xfrm>
        <a:prstGeom prst="rect">
          <a:avLst/>
        </a:prstGeom>
      </xdr:spPr>
    </xdr:pic>
  </etc:cellImage>
  <etc:cellImage>
    <xdr:pic>
      <xdr:nvPicPr>
        <xdr:cNvPr id="70" name="ID_0715A1CCAAA14167A0EE6B34697E7B85" descr="1314"/>
        <xdr:cNvPicPr>
          <a:picLocks noChangeAspect="1"/>
        </xdr:cNvPicPr>
      </xdr:nvPicPr>
      <xdr:blipFill>
        <a:blip r:embed="rId129"/>
        <a:stretch>
          <a:fillRect/>
        </a:stretch>
      </xdr:blipFill>
      <xdr:spPr>
        <a:xfrm>
          <a:off x="2040255" y="31471235"/>
          <a:ext cx="1998980" cy="677545"/>
        </a:xfrm>
        <a:prstGeom prst="rect">
          <a:avLst/>
        </a:prstGeom>
      </xdr:spPr>
    </xdr:pic>
  </etc:cellImage>
  <etc:cellImage>
    <xdr:pic>
      <xdr:nvPicPr>
        <xdr:cNvPr id="71" name="ID_3DF593C77F66445799294457F84856C9" descr="1315"/>
        <xdr:cNvPicPr>
          <a:picLocks noChangeAspect="1"/>
        </xdr:cNvPicPr>
      </xdr:nvPicPr>
      <xdr:blipFill>
        <a:blip r:embed="rId130"/>
        <a:stretch>
          <a:fillRect/>
        </a:stretch>
      </xdr:blipFill>
      <xdr:spPr>
        <a:xfrm>
          <a:off x="2146935" y="32030035"/>
          <a:ext cx="1332230" cy="2044700"/>
        </a:xfrm>
        <a:prstGeom prst="rect">
          <a:avLst/>
        </a:prstGeom>
      </xdr:spPr>
    </xdr:pic>
  </etc:cellImage>
  <etc:cellImage>
    <xdr:pic>
      <xdr:nvPicPr>
        <xdr:cNvPr id="72" name="ID_9EE441DE6DF64DCAAA8CEDC695BC6807" descr="1316"/>
        <xdr:cNvPicPr>
          <a:picLocks noChangeAspect="1"/>
        </xdr:cNvPicPr>
      </xdr:nvPicPr>
      <xdr:blipFill>
        <a:blip r:embed="rId131"/>
        <a:stretch>
          <a:fillRect/>
        </a:stretch>
      </xdr:blipFill>
      <xdr:spPr>
        <a:xfrm>
          <a:off x="2457450" y="32720280"/>
          <a:ext cx="1332230" cy="677545"/>
        </a:xfrm>
        <a:prstGeom prst="rect">
          <a:avLst/>
        </a:prstGeom>
      </xdr:spPr>
    </xdr:pic>
  </etc:cellImage>
  <etc:cellImage>
    <xdr:pic>
      <xdr:nvPicPr>
        <xdr:cNvPr id="73" name="ID_4C585046AF8D44B288001F733058FC60" descr="1317"/>
        <xdr:cNvPicPr>
          <a:picLocks noChangeAspect="1"/>
        </xdr:cNvPicPr>
      </xdr:nvPicPr>
      <xdr:blipFill>
        <a:blip r:embed="rId132"/>
        <a:stretch>
          <a:fillRect/>
        </a:stretch>
      </xdr:blipFill>
      <xdr:spPr>
        <a:xfrm>
          <a:off x="2171700" y="33207325"/>
          <a:ext cx="666115" cy="678180"/>
        </a:xfrm>
        <a:prstGeom prst="rect">
          <a:avLst/>
        </a:prstGeom>
      </xdr:spPr>
    </xdr:pic>
  </etc:cellImage>
  <etc:cellImage>
    <xdr:pic>
      <xdr:nvPicPr>
        <xdr:cNvPr id="74" name="ID_67E402EEFCFC4E4C95FCD3419F2FD917" descr="1319"/>
        <xdr:cNvPicPr>
          <a:picLocks noChangeAspect="1"/>
        </xdr:cNvPicPr>
      </xdr:nvPicPr>
      <xdr:blipFill>
        <a:blip r:embed="rId133"/>
        <a:stretch>
          <a:fillRect/>
        </a:stretch>
      </xdr:blipFill>
      <xdr:spPr>
        <a:xfrm>
          <a:off x="1897380" y="33695005"/>
          <a:ext cx="888365" cy="1811020"/>
        </a:xfrm>
        <a:prstGeom prst="rect">
          <a:avLst/>
        </a:prstGeom>
      </xdr:spPr>
    </xdr:pic>
  </etc:cellImage>
  <etc:cellImage>
    <xdr:pic>
      <xdr:nvPicPr>
        <xdr:cNvPr id="75" name="ID_37832F919EFA462AADDF7BB288186E63" descr="1320"/>
        <xdr:cNvPicPr>
          <a:picLocks noChangeAspect="1"/>
        </xdr:cNvPicPr>
      </xdr:nvPicPr>
      <xdr:blipFill>
        <a:blip r:embed="rId134"/>
        <a:stretch>
          <a:fillRect/>
        </a:stretch>
      </xdr:blipFill>
      <xdr:spPr>
        <a:xfrm>
          <a:off x="2647950" y="34336355"/>
          <a:ext cx="665480" cy="678180"/>
        </a:xfrm>
        <a:prstGeom prst="rect">
          <a:avLst/>
        </a:prstGeom>
      </xdr:spPr>
    </xdr:pic>
  </etc:cellImage>
  <etc:cellImage>
    <xdr:pic>
      <xdr:nvPicPr>
        <xdr:cNvPr id="76" name="ID_002ACE54DCFD4500B6ED4DA541201D1E" descr="1321"/>
        <xdr:cNvPicPr>
          <a:picLocks noChangeAspect="1"/>
        </xdr:cNvPicPr>
      </xdr:nvPicPr>
      <xdr:blipFill>
        <a:blip r:embed="rId135"/>
        <a:stretch>
          <a:fillRect/>
        </a:stretch>
      </xdr:blipFill>
      <xdr:spPr>
        <a:xfrm>
          <a:off x="2242820" y="34705290"/>
          <a:ext cx="1332230" cy="677545"/>
        </a:xfrm>
        <a:prstGeom prst="rect">
          <a:avLst/>
        </a:prstGeom>
      </xdr:spPr>
    </xdr:pic>
  </etc:cellImage>
  <etc:cellImage>
    <xdr:pic>
      <xdr:nvPicPr>
        <xdr:cNvPr id="77" name="ID_3C0E599C1CC44A7699B8BBDE9913B83C" descr="1322"/>
        <xdr:cNvPicPr>
          <a:picLocks noChangeAspect="1"/>
        </xdr:cNvPicPr>
      </xdr:nvPicPr>
      <xdr:blipFill>
        <a:blip r:embed="rId136"/>
        <a:stretch>
          <a:fillRect/>
        </a:stretch>
      </xdr:blipFill>
      <xdr:spPr>
        <a:xfrm>
          <a:off x="2373630" y="35287585"/>
          <a:ext cx="1326515" cy="678180"/>
        </a:xfrm>
        <a:prstGeom prst="rect">
          <a:avLst/>
        </a:prstGeom>
      </xdr:spPr>
    </xdr:pic>
  </etc:cellImage>
  <etc:cellImage>
    <xdr:pic>
      <xdr:nvPicPr>
        <xdr:cNvPr id="78" name="ID_144739A6B3744E89896880CF1A398360" descr="1323"/>
        <xdr:cNvPicPr>
          <a:picLocks noChangeAspect="1"/>
        </xdr:cNvPicPr>
      </xdr:nvPicPr>
      <xdr:blipFill>
        <a:blip r:embed="rId137"/>
        <a:stretch>
          <a:fillRect/>
        </a:stretch>
      </xdr:blipFill>
      <xdr:spPr>
        <a:xfrm>
          <a:off x="2147570" y="35810825"/>
          <a:ext cx="888365" cy="899795"/>
        </a:xfrm>
        <a:prstGeom prst="rect">
          <a:avLst/>
        </a:prstGeom>
      </xdr:spPr>
    </xdr:pic>
  </etc:cellImage>
  <etc:cellImage>
    <xdr:pic>
      <xdr:nvPicPr>
        <xdr:cNvPr id="79" name="ID_4278ABE74F5D4F7C8BFD41B7A1D8F1C5" descr="1324"/>
        <xdr:cNvPicPr>
          <a:picLocks noChangeAspect="1"/>
        </xdr:cNvPicPr>
      </xdr:nvPicPr>
      <xdr:blipFill>
        <a:blip r:embed="rId138"/>
        <a:stretch>
          <a:fillRect/>
        </a:stretch>
      </xdr:blipFill>
      <xdr:spPr>
        <a:xfrm>
          <a:off x="2219325" y="36678870"/>
          <a:ext cx="887730" cy="1811655"/>
        </a:xfrm>
        <a:prstGeom prst="rect">
          <a:avLst/>
        </a:prstGeom>
      </xdr:spPr>
    </xdr:pic>
  </etc:cellImage>
  <etc:cellImage>
    <xdr:pic>
      <xdr:nvPicPr>
        <xdr:cNvPr id="80" name="ID_09324D50A2534639BEC06FE089B1D4CF" descr="1325"/>
        <xdr:cNvPicPr>
          <a:picLocks noChangeAspect="1"/>
        </xdr:cNvPicPr>
      </xdr:nvPicPr>
      <xdr:blipFill>
        <a:blip r:embed="rId139"/>
        <a:stretch>
          <a:fillRect/>
        </a:stretch>
      </xdr:blipFill>
      <xdr:spPr>
        <a:xfrm>
          <a:off x="2207260" y="36976050"/>
          <a:ext cx="666115" cy="1355725"/>
        </a:xfrm>
        <a:prstGeom prst="rect">
          <a:avLst/>
        </a:prstGeom>
      </xdr:spPr>
    </xdr:pic>
  </etc:cellImage>
  <etc:cellImage>
    <xdr:pic>
      <xdr:nvPicPr>
        <xdr:cNvPr id="81" name="ID_D6EB80BDEA31447B9DA92A18FCA382FA" descr="1326"/>
        <xdr:cNvPicPr>
          <a:picLocks noChangeAspect="1"/>
        </xdr:cNvPicPr>
      </xdr:nvPicPr>
      <xdr:blipFill>
        <a:blip r:embed="rId140"/>
        <a:stretch>
          <a:fillRect/>
        </a:stretch>
      </xdr:blipFill>
      <xdr:spPr>
        <a:xfrm>
          <a:off x="2076450" y="37748845"/>
          <a:ext cx="888365" cy="1811655"/>
        </a:xfrm>
        <a:prstGeom prst="rect">
          <a:avLst/>
        </a:prstGeom>
      </xdr:spPr>
    </xdr:pic>
  </etc:cellImage>
  <etc:cellImage>
    <xdr:pic>
      <xdr:nvPicPr>
        <xdr:cNvPr id="82" name="ID_1053C2CE381845AA9AB2F2B0EDFF54F0" descr="1327"/>
        <xdr:cNvPicPr>
          <a:picLocks noChangeAspect="1"/>
        </xdr:cNvPicPr>
      </xdr:nvPicPr>
      <xdr:blipFill>
        <a:blip r:embed="rId141"/>
        <a:stretch>
          <a:fillRect/>
        </a:stretch>
      </xdr:blipFill>
      <xdr:spPr>
        <a:xfrm>
          <a:off x="2076450" y="38236525"/>
          <a:ext cx="666115" cy="2722245"/>
        </a:xfrm>
        <a:prstGeom prst="rect">
          <a:avLst/>
        </a:prstGeom>
      </xdr:spPr>
    </xdr:pic>
  </etc:cellImage>
  <etc:cellImage>
    <xdr:pic>
      <xdr:nvPicPr>
        <xdr:cNvPr id="83" name="ID_2A36204BBA5140D9A87DCDEA8CE7650B" descr="1328"/>
        <xdr:cNvPicPr>
          <a:picLocks noChangeAspect="1"/>
        </xdr:cNvPicPr>
      </xdr:nvPicPr>
      <xdr:blipFill>
        <a:blip r:embed="rId142"/>
        <a:stretch>
          <a:fillRect/>
        </a:stretch>
      </xdr:blipFill>
      <xdr:spPr>
        <a:xfrm>
          <a:off x="2266950" y="38675945"/>
          <a:ext cx="666115" cy="1355725"/>
        </a:xfrm>
        <a:prstGeom prst="rect">
          <a:avLst/>
        </a:prstGeom>
      </xdr:spPr>
    </xdr:pic>
  </etc:cellImage>
  <etc:cellImage>
    <xdr:pic>
      <xdr:nvPicPr>
        <xdr:cNvPr id="84" name="ID_9A5BEEDF231E42D4B823ECF1C6B4404F" descr="1329"/>
        <xdr:cNvPicPr>
          <a:picLocks noChangeAspect="1"/>
        </xdr:cNvPicPr>
      </xdr:nvPicPr>
      <xdr:blipFill>
        <a:blip r:embed="rId143"/>
        <a:stretch>
          <a:fillRect/>
        </a:stretch>
      </xdr:blipFill>
      <xdr:spPr>
        <a:xfrm>
          <a:off x="2445385" y="39246810"/>
          <a:ext cx="665480" cy="1355725"/>
        </a:xfrm>
        <a:prstGeom prst="rect">
          <a:avLst/>
        </a:prstGeom>
      </xdr:spPr>
    </xdr:pic>
  </etc:cellImage>
  <etc:cellImage>
    <xdr:pic>
      <xdr:nvPicPr>
        <xdr:cNvPr id="85" name="ID_F8FD38D0D21C4E68B5CB77EBAE25099C" descr="1381"/>
        <xdr:cNvPicPr>
          <a:picLocks noChangeAspect="1"/>
        </xdr:cNvPicPr>
      </xdr:nvPicPr>
      <xdr:blipFill>
        <a:blip r:embed="rId144"/>
        <a:stretch>
          <a:fillRect/>
        </a:stretch>
      </xdr:blipFill>
      <xdr:spPr>
        <a:xfrm>
          <a:off x="1873885" y="39793545"/>
          <a:ext cx="888365" cy="900430"/>
        </a:xfrm>
        <a:prstGeom prst="rect">
          <a:avLst/>
        </a:prstGeom>
      </xdr:spPr>
    </xdr:pic>
  </etc:cellImage>
  <etc:cellImage>
    <xdr:pic>
      <xdr:nvPicPr>
        <xdr:cNvPr id="86" name="ID_9FBAC1E7B47D411390C66E4DF34D09BA" descr="1382"/>
        <xdr:cNvPicPr>
          <a:picLocks noChangeAspect="1"/>
        </xdr:cNvPicPr>
      </xdr:nvPicPr>
      <xdr:blipFill>
        <a:blip r:embed="rId145"/>
        <a:stretch>
          <a:fillRect/>
        </a:stretch>
      </xdr:blipFill>
      <xdr:spPr>
        <a:xfrm>
          <a:off x="2527935" y="40233600"/>
          <a:ext cx="887730" cy="899795"/>
        </a:xfrm>
        <a:prstGeom prst="rect">
          <a:avLst/>
        </a:prstGeom>
      </xdr:spPr>
    </xdr:pic>
  </etc:cellImage>
  <etc:cellImage>
    <xdr:pic>
      <xdr:nvPicPr>
        <xdr:cNvPr id="87" name="ID_C51D8EC2ACC3465F9EACA873E807A029" descr="1383"/>
        <xdr:cNvPicPr>
          <a:picLocks noChangeAspect="1"/>
        </xdr:cNvPicPr>
      </xdr:nvPicPr>
      <xdr:blipFill>
        <a:blip r:embed="rId146"/>
        <a:stretch>
          <a:fillRect/>
        </a:stretch>
      </xdr:blipFill>
      <xdr:spPr>
        <a:xfrm>
          <a:off x="2087880" y="40994330"/>
          <a:ext cx="888365" cy="911225"/>
        </a:xfrm>
        <a:prstGeom prst="rect">
          <a:avLst/>
        </a:prstGeom>
      </xdr:spPr>
    </xdr:pic>
  </etc:cellImage>
  <etc:cellImage>
    <xdr:pic>
      <xdr:nvPicPr>
        <xdr:cNvPr id="88" name="ID_75BD04E8BBCF4B5E81C322597F643BB0" descr="1384"/>
        <xdr:cNvPicPr>
          <a:picLocks noChangeAspect="1"/>
        </xdr:cNvPicPr>
      </xdr:nvPicPr>
      <xdr:blipFill>
        <a:blip r:embed="rId147"/>
        <a:stretch>
          <a:fillRect/>
        </a:stretch>
      </xdr:blipFill>
      <xdr:spPr>
        <a:xfrm>
          <a:off x="2350135" y="41696640"/>
          <a:ext cx="887730" cy="911225"/>
        </a:xfrm>
        <a:prstGeom prst="rect">
          <a:avLst/>
        </a:prstGeom>
      </xdr:spPr>
    </xdr:pic>
  </etc:cellImage>
  <etc:cellImage>
    <xdr:pic>
      <xdr:nvPicPr>
        <xdr:cNvPr id="38" name="ID_C57FAC0653BB49AD9B9E37A332E604D9" descr="1902"/>
        <xdr:cNvPicPr>
          <a:picLocks noChangeAspect="1"/>
        </xdr:cNvPicPr>
      </xdr:nvPicPr>
      <xdr:blipFill>
        <a:blip r:embed="rId148"/>
        <a:stretch>
          <a:fillRect/>
        </a:stretch>
      </xdr:blipFill>
      <xdr:spPr>
        <a:xfrm>
          <a:off x="1944370" y="84922360"/>
          <a:ext cx="666115" cy="1340485"/>
        </a:xfrm>
        <a:prstGeom prst="rect">
          <a:avLst/>
        </a:prstGeom>
      </xdr:spPr>
    </xdr:pic>
  </etc:cellImage>
  <etc:cellImage>
    <xdr:pic>
      <xdr:nvPicPr>
        <xdr:cNvPr id="43" name="ID_FA4832F56E49406A949890EF0BADAB58" descr="1903"/>
        <xdr:cNvPicPr>
          <a:picLocks noChangeAspect="1"/>
        </xdr:cNvPicPr>
      </xdr:nvPicPr>
      <xdr:blipFill>
        <a:blip r:embed="rId149"/>
        <a:stretch>
          <a:fillRect/>
        </a:stretch>
      </xdr:blipFill>
      <xdr:spPr>
        <a:xfrm>
          <a:off x="2002155" y="85546565"/>
          <a:ext cx="666115" cy="669925"/>
        </a:xfrm>
        <a:prstGeom prst="rect">
          <a:avLst/>
        </a:prstGeom>
      </xdr:spPr>
    </xdr:pic>
  </etc:cellImage>
  <etc:cellImage>
    <xdr:pic>
      <xdr:nvPicPr>
        <xdr:cNvPr id="64" name="ID_9C697ADF429E479E9AE15E4421E2D425" descr="1904"/>
        <xdr:cNvPicPr>
          <a:picLocks noChangeAspect="1"/>
        </xdr:cNvPicPr>
      </xdr:nvPicPr>
      <xdr:blipFill>
        <a:blip r:embed="rId150"/>
        <a:stretch>
          <a:fillRect/>
        </a:stretch>
      </xdr:blipFill>
      <xdr:spPr>
        <a:xfrm>
          <a:off x="1837055" y="86072345"/>
          <a:ext cx="666115" cy="670560"/>
        </a:xfrm>
        <a:prstGeom prst="rect">
          <a:avLst/>
        </a:prstGeom>
      </xdr:spPr>
    </xdr:pic>
  </etc:cellImage>
  <etc:cellImage>
    <xdr:pic>
      <xdr:nvPicPr>
        <xdr:cNvPr id="65" name="ID_30B486405CDD4DA095BA06878CA0E999" descr="1905"/>
        <xdr:cNvPicPr>
          <a:picLocks noChangeAspect="1"/>
        </xdr:cNvPicPr>
      </xdr:nvPicPr>
      <xdr:blipFill>
        <a:blip r:embed="rId151"/>
        <a:stretch>
          <a:fillRect/>
        </a:stretch>
      </xdr:blipFill>
      <xdr:spPr>
        <a:xfrm>
          <a:off x="2218690" y="86764495"/>
          <a:ext cx="666115" cy="1341120"/>
        </a:xfrm>
        <a:prstGeom prst="rect">
          <a:avLst/>
        </a:prstGeom>
      </xdr:spPr>
    </xdr:pic>
  </etc:cellImage>
  <etc:cellImage>
    <xdr:pic>
      <xdr:nvPicPr>
        <xdr:cNvPr id="67" name="ID_CC88AB91831F46E18CCE81DD3E9A3B57" descr="1907"/>
        <xdr:cNvPicPr>
          <a:picLocks noChangeAspect="1"/>
        </xdr:cNvPicPr>
      </xdr:nvPicPr>
      <xdr:blipFill>
        <a:blip r:embed="rId152"/>
        <a:stretch>
          <a:fillRect/>
        </a:stretch>
      </xdr:blipFill>
      <xdr:spPr>
        <a:xfrm>
          <a:off x="1819910" y="87189945"/>
          <a:ext cx="890270" cy="1793875"/>
        </a:xfrm>
        <a:prstGeom prst="rect">
          <a:avLst/>
        </a:prstGeom>
      </xdr:spPr>
    </xdr:pic>
  </etc:cellImage>
  <etc:cellImage>
    <xdr:pic>
      <xdr:nvPicPr>
        <xdr:cNvPr id="90" name="ID_DC51DC98D9CF4E52BF30DBBD29A23A6E" descr="1908"/>
        <xdr:cNvPicPr>
          <a:picLocks noChangeAspect="1"/>
        </xdr:cNvPicPr>
      </xdr:nvPicPr>
      <xdr:blipFill>
        <a:blip r:embed="rId153"/>
        <a:stretch>
          <a:fillRect/>
        </a:stretch>
      </xdr:blipFill>
      <xdr:spPr>
        <a:xfrm>
          <a:off x="2068195" y="89919175"/>
          <a:ext cx="668020" cy="1341755"/>
        </a:xfrm>
        <a:prstGeom prst="rect">
          <a:avLst/>
        </a:prstGeom>
      </xdr:spPr>
    </xdr:pic>
  </etc:cellImage>
  <etc:cellImage>
    <xdr:pic>
      <xdr:nvPicPr>
        <xdr:cNvPr id="91" name="ID_BA1BE9378C304700BFDEB3FB9DE0D40A" descr="1910"/>
        <xdr:cNvPicPr>
          <a:picLocks noChangeAspect="1"/>
        </xdr:cNvPicPr>
      </xdr:nvPicPr>
      <xdr:blipFill>
        <a:blip r:embed="rId154"/>
        <a:stretch>
          <a:fillRect/>
        </a:stretch>
      </xdr:blipFill>
      <xdr:spPr>
        <a:xfrm>
          <a:off x="1729740" y="87715725"/>
          <a:ext cx="1334770" cy="1341755"/>
        </a:xfrm>
        <a:prstGeom prst="rect">
          <a:avLst/>
        </a:prstGeom>
      </xdr:spPr>
    </xdr:pic>
  </etc:cellImage>
  <etc:cellImage>
    <xdr:pic>
      <xdr:nvPicPr>
        <xdr:cNvPr id="92" name="ID_B66F0A36543D43C58A0F88FEA4B744C9" descr="1912"/>
        <xdr:cNvPicPr>
          <a:picLocks noChangeAspect="1"/>
        </xdr:cNvPicPr>
      </xdr:nvPicPr>
      <xdr:blipFill>
        <a:blip r:embed="rId155"/>
        <a:stretch>
          <a:fillRect/>
        </a:stretch>
      </xdr:blipFill>
      <xdr:spPr>
        <a:xfrm>
          <a:off x="1712595" y="88441530"/>
          <a:ext cx="1334770" cy="671195"/>
        </a:xfrm>
        <a:prstGeom prst="rect">
          <a:avLst/>
        </a:prstGeom>
      </xdr:spPr>
    </xdr:pic>
  </etc:cellImage>
  <etc:cellImage>
    <xdr:pic>
      <xdr:nvPicPr>
        <xdr:cNvPr id="93" name="ID_13968DD82A7445A8B20E11BE299DA344" descr="1913"/>
        <xdr:cNvPicPr>
          <a:picLocks noChangeAspect="1"/>
        </xdr:cNvPicPr>
      </xdr:nvPicPr>
      <xdr:blipFill>
        <a:blip r:embed="rId156"/>
        <a:stretch>
          <a:fillRect/>
        </a:stretch>
      </xdr:blipFill>
      <xdr:spPr>
        <a:xfrm>
          <a:off x="1852930" y="88859995"/>
          <a:ext cx="1334770" cy="666750"/>
        </a:xfrm>
        <a:prstGeom prst="rect">
          <a:avLst/>
        </a:prstGeom>
      </xdr:spPr>
    </xdr:pic>
  </etc:cellImage>
  <etc:cellImage>
    <xdr:pic>
      <xdr:nvPicPr>
        <xdr:cNvPr id="95" name="ID_BF70199CEDBF4EF98F521A21D43236BC" descr="1914"/>
        <xdr:cNvPicPr>
          <a:picLocks noChangeAspect="1"/>
        </xdr:cNvPicPr>
      </xdr:nvPicPr>
      <xdr:blipFill>
        <a:blip r:embed="rId157"/>
        <a:stretch>
          <a:fillRect/>
        </a:stretch>
      </xdr:blipFill>
      <xdr:spPr>
        <a:xfrm>
          <a:off x="1753235" y="89369265"/>
          <a:ext cx="1334770" cy="1341120"/>
        </a:xfrm>
        <a:prstGeom prst="rect">
          <a:avLst/>
        </a:prstGeom>
      </xdr:spPr>
    </xdr:pic>
  </etc:cellImage>
  <etc:cellImage>
    <xdr:pic>
      <xdr:nvPicPr>
        <xdr:cNvPr id="94" name="ID_4C5DFF9AD6074498A90AEDF49001D826" descr="1401"/>
        <xdr:cNvPicPr>
          <a:picLocks noChangeAspect="1"/>
        </xdr:cNvPicPr>
      </xdr:nvPicPr>
      <xdr:blipFill>
        <a:blip r:embed="rId158"/>
        <a:stretch>
          <a:fillRect/>
        </a:stretch>
      </xdr:blipFill>
      <xdr:spPr>
        <a:xfrm>
          <a:off x="2042795" y="41916985"/>
          <a:ext cx="667385" cy="2686050"/>
        </a:xfrm>
        <a:prstGeom prst="rect">
          <a:avLst/>
        </a:prstGeom>
      </xdr:spPr>
    </xdr:pic>
  </etc:cellImage>
  <etc:cellImage>
    <xdr:pic>
      <xdr:nvPicPr>
        <xdr:cNvPr id="96" name="ID_D730FA772D7B45CD931B89E124A4B16A" descr="1402"/>
        <xdr:cNvPicPr>
          <a:picLocks noChangeAspect="1"/>
        </xdr:cNvPicPr>
      </xdr:nvPicPr>
      <xdr:blipFill>
        <a:blip r:embed="rId159"/>
        <a:stretch>
          <a:fillRect/>
        </a:stretch>
      </xdr:blipFill>
      <xdr:spPr>
        <a:xfrm>
          <a:off x="1564640" y="42415460"/>
          <a:ext cx="1331595" cy="2017395"/>
        </a:xfrm>
        <a:prstGeom prst="rect">
          <a:avLst/>
        </a:prstGeom>
      </xdr:spPr>
    </xdr:pic>
  </etc:cellImage>
  <etc:cellImage>
    <xdr:pic>
      <xdr:nvPicPr>
        <xdr:cNvPr id="97" name="ID_A1C72400D78F4758AA2493CCB1A94942" descr="1403"/>
        <xdr:cNvPicPr>
          <a:picLocks noChangeAspect="1"/>
        </xdr:cNvPicPr>
      </xdr:nvPicPr>
      <xdr:blipFill>
        <a:blip r:embed="rId160"/>
        <a:stretch>
          <a:fillRect/>
        </a:stretch>
      </xdr:blipFill>
      <xdr:spPr>
        <a:xfrm>
          <a:off x="1564640" y="42974260"/>
          <a:ext cx="1331595" cy="2017395"/>
        </a:xfrm>
        <a:prstGeom prst="rect">
          <a:avLst/>
        </a:prstGeom>
      </xdr:spPr>
    </xdr:pic>
  </etc:cellImage>
  <etc:cellImage>
    <xdr:pic>
      <xdr:nvPicPr>
        <xdr:cNvPr id="98" name="ID_BC73B01095BB42A09B5509BE066715CB" descr="1404"/>
        <xdr:cNvPicPr>
          <a:picLocks noChangeAspect="1"/>
        </xdr:cNvPicPr>
      </xdr:nvPicPr>
      <xdr:blipFill>
        <a:blip r:embed="rId161"/>
        <a:stretch>
          <a:fillRect/>
        </a:stretch>
      </xdr:blipFill>
      <xdr:spPr>
        <a:xfrm>
          <a:off x="1564640" y="43532425"/>
          <a:ext cx="664845" cy="1346835"/>
        </a:xfrm>
        <a:prstGeom prst="rect">
          <a:avLst/>
        </a:prstGeom>
      </xdr:spPr>
    </xdr:pic>
  </etc:cellImage>
  <etc:cellImage>
    <xdr:pic>
      <xdr:nvPicPr>
        <xdr:cNvPr id="99" name="ID_E73FB807EDE0410BB34248F9D5D93A92" descr="1405"/>
        <xdr:cNvPicPr>
          <a:picLocks noChangeAspect="1"/>
        </xdr:cNvPicPr>
      </xdr:nvPicPr>
      <xdr:blipFill>
        <a:blip r:embed="rId162"/>
        <a:stretch>
          <a:fillRect/>
        </a:stretch>
      </xdr:blipFill>
      <xdr:spPr>
        <a:xfrm>
          <a:off x="1564640" y="44093130"/>
          <a:ext cx="1331595" cy="674370"/>
        </a:xfrm>
        <a:prstGeom prst="rect">
          <a:avLst/>
        </a:prstGeom>
      </xdr:spPr>
    </xdr:pic>
  </etc:cellImage>
  <etc:cellImage>
    <xdr:pic>
      <xdr:nvPicPr>
        <xdr:cNvPr id="100" name="ID_942A2084AD66440E8C492C1051160621" descr="1406"/>
        <xdr:cNvPicPr>
          <a:picLocks noChangeAspect="1"/>
        </xdr:cNvPicPr>
      </xdr:nvPicPr>
      <xdr:blipFill>
        <a:blip r:embed="rId163"/>
        <a:stretch>
          <a:fillRect/>
        </a:stretch>
      </xdr:blipFill>
      <xdr:spPr>
        <a:xfrm>
          <a:off x="1564640" y="44651930"/>
          <a:ext cx="1331595" cy="674370"/>
        </a:xfrm>
        <a:prstGeom prst="rect">
          <a:avLst/>
        </a:prstGeom>
      </xdr:spPr>
    </xdr:pic>
  </etc:cellImage>
  <etc:cellImage>
    <xdr:pic>
      <xdr:nvPicPr>
        <xdr:cNvPr id="101" name="ID_48C0A0B2FA0A4D2CB3839E50A8BB6FD2" descr="1407"/>
        <xdr:cNvPicPr>
          <a:picLocks noChangeAspect="1"/>
        </xdr:cNvPicPr>
      </xdr:nvPicPr>
      <xdr:blipFill>
        <a:blip r:embed="rId164"/>
        <a:stretch>
          <a:fillRect/>
        </a:stretch>
      </xdr:blipFill>
      <xdr:spPr>
        <a:xfrm>
          <a:off x="1564640" y="45210730"/>
          <a:ext cx="1331595" cy="1344930"/>
        </a:xfrm>
        <a:prstGeom prst="rect">
          <a:avLst/>
        </a:prstGeom>
      </xdr:spPr>
    </xdr:pic>
  </etc:cellImage>
  <etc:cellImage>
    <xdr:pic>
      <xdr:nvPicPr>
        <xdr:cNvPr id="102" name="ID_2CC3EBE7DDE84BDBAEE33C2386A11D4C" descr="1408"/>
        <xdr:cNvPicPr>
          <a:picLocks noChangeAspect="1"/>
        </xdr:cNvPicPr>
      </xdr:nvPicPr>
      <xdr:blipFill>
        <a:blip r:embed="rId165"/>
        <a:stretch>
          <a:fillRect/>
        </a:stretch>
      </xdr:blipFill>
      <xdr:spPr>
        <a:xfrm>
          <a:off x="1564640" y="45769530"/>
          <a:ext cx="1331595" cy="1343660"/>
        </a:xfrm>
        <a:prstGeom prst="rect">
          <a:avLst/>
        </a:prstGeom>
      </xdr:spPr>
    </xdr:pic>
  </etc:cellImage>
  <etc:cellImage>
    <xdr:pic>
      <xdr:nvPicPr>
        <xdr:cNvPr id="103" name="ID_5044B942638B4A66A2E44099170A50B6" descr="1409"/>
        <xdr:cNvPicPr>
          <a:picLocks noChangeAspect="1"/>
        </xdr:cNvPicPr>
      </xdr:nvPicPr>
      <xdr:blipFill>
        <a:blip r:embed="rId166"/>
        <a:stretch>
          <a:fillRect/>
        </a:stretch>
      </xdr:blipFill>
      <xdr:spPr>
        <a:xfrm>
          <a:off x="1564640" y="46328330"/>
          <a:ext cx="664845" cy="1343660"/>
        </a:xfrm>
        <a:prstGeom prst="rect">
          <a:avLst/>
        </a:prstGeom>
      </xdr:spPr>
    </xdr:pic>
  </etc:cellImage>
  <etc:cellImage>
    <xdr:pic>
      <xdr:nvPicPr>
        <xdr:cNvPr id="104" name="ID_AEBE16753FFA4E48BFCE381536FD12D5" descr="1410"/>
        <xdr:cNvPicPr>
          <a:picLocks noChangeAspect="1"/>
        </xdr:cNvPicPr>
      </xdr:nvPicPr>
      <xdr:blipFill>
        <a:blip r:embed="rId167"/>
        <a:stretch>
          <a:fillRect/>
        </a:stretch>
      </xdr:blipFill>
      <xdr:spPr>
        <a:xfrm>
          <a:off x="1564640" y="46887130"/>
          <a:ext cx="664845" cy="1343660"/>
        </a:xfrm>
        <a:prstGeom prst="rect">
          <a:avLst/>
        </a:prstGeom>
      </xdr:spPr>
    </xdr:pic>
  </etc:cellImage>
  <etc:cellImage>
    <xdr:pic>
      <xdr:nvPicPr>
        <xdr:cNvPr id="105" name="ID_CA8AD093308145E786B18D2EF887F625" descr="1411"/>
        <xdr:cNvPicPr>
          <a:picLocks noChangeAspect="1"/>
        </xdr:cNvPicPr>
      </xdr:nvPicPr>
      <xdr:blipFill>
        <a:blip r:embed="rId168"/>
        <a:stretch>
          <a:fillRect/>
        </a:stretch>
      </xdr:blipFill>
      <xdr:spPr>
        <a:xfrm>
          <a:off x="1564640" y="47444660"/>
          <a:ext cx="664845" cy="1344930"/>
        </a:xfrm>
        <a:prstGeom prst="rect">
          <a:avLst/>
        </a:prstGeom>
      </xdr:spPr>
    </xdr:pic>
  </etc:cellImage>
  <etc:cellImage>
    <xdr:pic>
      <xdr:nvPicPr>
        <xdr:cNvPr id="106" name="ID_980A7F197E0B4A099AC8AB02189D17BB" descr="1412"/>
        <xdr:cNvPicPr>
          <a:picLocks noChangeAspect="1"/>
        </xdr:cNvPicPr>
      </xdr:nvPicPr>
      <xdr:blipFill>
        <a:blip r:embed="rId169"/>
        <a:stretch>
          <a:fillRect/>
        </a:stretch>
      </xdr:blipFill>
      <xdr:spPr>
        <a:xfrm>
          <a:off x="1564640" y="48003460"/>
          <a:ext cx="887095" cy="1793240"/>
        </a:xfrm>
        <a:prstGeom prst="rect">
          <a:avLst/>
        </a:prstGeom>
      </xdr:spPr>
    </xdr:pic>
  </etc:cellImage>
  <etc:cellImage>
    <xdr:pic>
      <xdr:nvPicPr>
        <xdr:cNvPr id="107" name="ID_32CABA89B1FD4368BE38315CFDCA762C" descr="1413"/>
        <xdr:cNvPicPr>
          <a:picLocks noChangeAspect="1"/>
        </xdr:cNvPicPr>
      </xdr:nvPicPr>
      <xdr:blipFill>
        <a:blip r:embed="rId170"/>
        <a:stretch>
          <a:fillRect/>
        </a:stretch>
      </xdr:blipFill>
      <xdr:spPr>
        <a:xfrm>
          <a:off x="1564640" y="48562260"/>
          <a:ext cx="664845" cy="2017395"/>
        </a:xfrm>
        <a:prstGeom prst="rect">
          <a:avLst/>
        </a:prstGeom>
      </xdr:spPr>
    </xdr:pic>
  </etc:cellImage>
  <etc:cellImage>
    <xdr:pic>
      <xdr:nvPicPr>
        <xdr:cNvPr id="108" name="ID_ECEDA3F5B8B145F7BF4839F012507819" descr="1414"/>
        <xdr:cNvPicPr>
          <a:picLocks noChangeAspect="1"/>
        </xdr:cNvPicPr>
      </xdr:nvPicPr>
      <xdr:blipFill>
        <a:blip r:embed="rId171"/>
        <a:stretch>
          <a:fillRect/>
        </a:stretch>
      </xdr:blipFill>
      <xdr:spPr>
        <a:xfrm>
          <a:off x="1564640" y="49121060"/>
          <a:ext cx="2001520" cy="2017395"/>
        </a:xfrm>
        <a:prstGeom prst="rect">
          <a:avLst/>
        </a:prstGeom>
      </xdr:spPr>
    </xdr:pic>
  </etc:cellImage>
  <etc:cellImage>
    <xdr:pic>
      <xdr:nvPicPr>
        <xdr:cNvPr id="109" name="ID_64629117A1494BDBA794549E69800F73" descr="1415"/>
        <xdr:cNvPicPr>
          <a:picLocks noChangeAspect="1"/>
        </xdr:cNvPicPr>
      </xdr:nvPicPr>
      <xdr:blipFill>
        <a:blip r:embed="rId172"/>
        <a:stretch>
          <a:fillRect/>
        </a:stretch>
      </xdr:blipFill>
      <xdr:spPr>
        <a:xfrm>
          <a:off x="1564640" y="49679860"/>
          <a:ext cx="2001520" cy="2017395"/>
        </a:xfrm>
        <a:prstGeom prst="rect">
          <a:avLst/>
        </a:prstGeom>
      </xdr:spPr>
    </xdr:pic>
  </etc:cellImage>
  <etc:cellImage>
    <xdr:pic>
      <xdr:nvPicPr>
        <xdr:cNvPr id="110" name="ID_10A134BC03044BC2A532F28E62CD5B58" descr="1416"/>
        <xdr:cNvPicPr>
          <a:picLocks noChangeAspect="1"/>
        </xdr:cNvPicPr>
      </xdr:nvPicPr>
      <xdr:blipFill>
        <a:blip r:embed="rId173"/>
        <a:stretch>
          <a:fillRect/>
        </a:stretch>
      </xdr:blipFill>
      <xdr:spPr>
        <a:xfrm>
          <a:off x="1564640" y="50238025"/>
          <a:ext cx="1331595" cy="1346835"/>
        </a:xfrm>
        <a:prstGeom prst="rect">
          <a:avLst/>
        </a:prstGeom>
      </xdr:spPr>
    </xdr:pic>
  </etc:cellImage>
  <etc:cellImage>
    <xdr:pic>
      <xdr:nvPicPr>
        <xdr:cNvPr id="111" name="ID_550DDC510D9242999FD699027410E389" descr="1417"/>
        <xdr:cNvPicPr>
          <a:picLocks noChangeAspect="1"/>
        </xdr:cNvPicPr>
      </xdr:nvPicPr>
      <xdr:blipFill>
        <a:blip r:embed="rId174"/>
        <a:stretch>
          <a:fillRect/>
        </a:stretch>
      </xdr:blipFill>
      <xdr:spPr>
        <a:xfrm>
          <a:off x="1564640" y="50798730"/>
          <a:ext cx="1331595" cy="1344930"/>
        </a:xfrm>
        <a:prstGeom prst="rect">
          <a:avLst/>
        </a:prstGeom>
      </xdr:spPr>
    </xdr:pic>
  </etc:cellImage>
  <etc:cellImage>
    <xdr:pic>
      <xdr:nvPicPr>
        <xdr:cNvPr id="112" name="ID_A757955A4FB44E698AAD2212CC0956C8" descr="1418"/>
        <xdr:cNvPicPr>
          <a:picLocks noChangeAspect="1"/>
        </xdr:cNvPicPr>
      </xdr:nvPicPr>
      <xdr:blipFill>
        <a:blip r:embed="rId175"/>
        <a:stretch>
          <a:fillRect/>
        </a:stretch>
      </xdr:blipFill>
      <xdr:spPr>
        <a:xfrm>
          <a:off x="1564640" y="51357530"/>
          <a:ext cx="1331595" cy="1344930"/>
        </a:xfrm>
        <a:prstGeom prst="rect">
          <a:avLst/>
        </a:prstGeom>
      </xdr:spPr>
    </xdr:pic>
  </etc:cellImage>
  <etc:cellImage>
    <xdr:pic>
      <xdr:nvPicPr>
        <xdr:cNvPr id="113" name="ID_EF0DFBAE4235463CBDD50672F0F5D9FB" descr="1419"/>
        <xdr:cNvPicPr>
          <a:picLocks noChangeAspect="1"/>
        </xdr:cNvPicPr>
      </xdr:nvPicPr>
      <xdr:blipFill>
        <a:blip r:embed="rId176"/>
        <a:stretch>
          <a:fillRect/>
        </a:stretch>
      </xdr:blipFill>
      <xdr:spPr>
        <a:xfrm>
          <a:off x="1564640" y="51916330"/>
          <a:ext cx="664845" cy="1343660"/>
        </a:xfrm>
        <a:prstGeom prst="rect">
          <a:avLst/>
        </a:prstGeom>
      </xdr:spPr>
    </xdr:pic>
  </etc:cellImage>
  <etc:cellImage>
    <xdr:pic>
      <xdr:nvPicPr>
        <xdr:cNvPr id="114" name="ID_D2DD27F1A62946B3A8EA861ED092B871" descr="1420"/>
        <xdr:cNvPicPr>
          <a:picLocks noChangeAspect="1"/>
        </xdr:cNvPicPr>
      </xdr:nvPicPr>
      <xdr:blipFill>
        <a:blip r:embed="rId177"/>
        <a:stretch>
          <a:fillRect/>
        </a:stretch>
      </xdr:blipFill>
      <xdr:spPr>
        <a:xfrm>
          <a:off x="1564640" y="52475130"/>
          <a:ext cx="1331595" cy="673100"/>
        </a:xfrm>
        <a:prstGeom prst="rect">
          <a:avLst/>
        </a:prstGeom>
      </xdr:spPr>
    </xdr:pic>
  </etc:cellImage>
  <etc:cellImage>
    <xdr:pic>
      <xdr:nvPicPr>
        <xdr:cNvPr id="115" name="ID_334DC3B23A8944F5A22696FBCB0888B3" descr="1421"/>
        <xdr:cNvPicPr>
          <a:picLocks noChangeAspect="1"/>
        </xdr:cNvPicPr>
      </xdr:nvPicPr>
      <xdr:blipFill>
        <a:blip r:embed="rId178"/>
        <a:stretch>
          <a:fillRect/>
        </a:stretch>
      </xdr:blipFill>
      <xdr:spPr>
        <a:xfrm>
          <a:off x="1564640" y="53033930"/>
          <a:ext cx="2001520" cy="673100"/>
        </a:xfrm>
        <a:prstGeom prst="rect">
          <a:avLst/>
        </a:prstGeom>
      </xdr:spPr>
    </xdr:pic>
  </etc:cellImage>
  <etc:cellImage>
    <xdr:pic>
      <xdr:nvPicPr>
        <xdr:cNvPr id="116" name="ID_82AA9BC98BB54BF3B8E39C0129E7665D" descr="1422"/>
        <xdr:cNvPicPr>
          <a:picLocks noChangeAspect="1"/>
        </xdr:cNvPicPr>
      </xdr:nvPicPr>
      <xdr:blipFill>
        <a:blip r:embed="rId179"/>
        <a:stretch>
          <a:fillRect/>
        </a:stretch>
      </xdr:blipFill>
      <xdr:spPr>
        <a:xfrm>
          <a:off x="1564640" y="53591460"/>
          <a:ext cx="664845" cy="674370"/>
        </a:xfrm>
        <a:prstGeom prst="rect">
          <a:avLst/>
        </a:prstGeom>
      </xdr:spPr>
    </xdr:pic>
  </etc:cellImage>
  <etc:cellImage>
    <xdr:pic>
      <xdr:nvPicPr>
        <xdr:cNvPr id="117" name="ID_885CBD49AB6A4571B2F13FC5BDB1F235" descr="1423"/>
        <xdr:cNvPicPr>
          <a:picLocks noChangeAspect="1"/>
        </xdr:cNvPicPr>
      </xdr:nvPicPr>
      <xdr:blipFill>
        <a:blip r:embed="rId180"/>
        <a:stretch>
          <a:fillRect/>
        </a:stretch>
      </xdr:blipFill>
      <xdr:spPr>
        <a:xfrm>
          <a:off x="1564640" y="54150260"/>
          <a:ext cx="664845" cy="674370"/>
        </a:xfrm>
        <a:prstGeom prst="rect">
          <a:avLst/>
        </a:prstGeom>
      </xdr:spPr>
    </xdr:pic>
  </etc:cellImage>
  <etc:cellImage>
    <xdr:pic>
      <xdr:nvPicPr>
        <xdr:cNvPr id="118" name="ID_D015D7FC0994456193C32FE0F6849B81" descr="1424"/>
        <xdr:cNvPicPr>
          <a:picLocks noChangeAspect="1"/>
        </xdr:cNvPicPr>
      </xdr:nvPicPr>
      <xdr:blipFill>
        <a:blip r:embed="rId181"/>
        <a:stretch>
          <a:fillRect/>
        </a:stretch>
      </xdr:blipFill>
      <xdr:spPr>
        <a:xfrm>
          <a:off x="1564640" y="54709060"/>
          <a:ext cx="1331595" cy="1344930"/>
        </a:xfrm>
        <a:prstGeom prst="rect">
          <a:avLst/>
        </a:prstGeom>
      </xdr:spPr>
    </xdr:pic>
  </etc:cellImage>
  <etc:cellImage>
    <xdr:pic>
      <xdr:nvPicPr>
        <xdr:cNvPr id="119" name="ID_6C9A9EFA33294EB39E3ECBAC7D93BE3E" descr="1425"/>
        <xdr:cNvPicPr>
          <a:picLocks noChangeAspect="1"/>
        </xdr:cNvPicPr>
      </xdr:nvPicPr>
      <xdr:blipFill>
        <a:blip r:embed="rId182"/>
        <a:stretch>
          <a:fillRect/>
        </a:stretch>
      </xdr:blipFill>
      <xdr:spPr>
        <a:xfrm>
          <a:off x="1564640" y="55267860"/>
          <a:ext cx="1331595" cy="2017395"/>
        </a:xfrm>
        <a:prstGeom prst="rect">
          <a:avLst/>
        </a:prstGeom>
      </xdr:spPr>
    </xdr:pic>
  </etc:cellImage>
  <etc:cellImage>
    <xdr:pic>
      <xdr:nvPicPr>
        <xdr:cNvPr id="120" name="ID_2D47C649881A4EFDA9BFE104144F3074" descr="1426"/>
        <xdr:cNvPicPr>
          <a:picLocks noChangeAspect="1"/>
        </xdr:cNvPicPr>
      </xdr:nvPicPr>
      <xdr:blipFill>
        <a:blip r:embed="rId183"/>
        <a:stretch>
          <a:fillRect/>
        </a:stretch>
      </xdr:blipFill>
      <xdr:spPr>
        <a:xfrm>
          <a:off x="1564640" y="55826660"/>
          <a:ext cx="2001520" cy="2017395"/>
        </a:xfrm>
        <a:prstGeom prst="rect">
          <a:avLst/>
        </a:prstGeom>
      </xdr:spPr>
    </xdr:pic>
  </etc:cellImage>
  <etc:cellImage>
    <xdr:pic>
      <xdr:nvPicPr>
        <xdr:cNvPr id="121" name="ID_81D7A08751C84120AD8E9D77459C6CEB" descr="1427"/>
        <xdr:cNvPicPr>
          <a:picLocks noChangeAspect="1"/>
        </xdr:cNvPicPr>
      </xdr:nvPicPr>
      <xdr:blipFill>
        <a:blip r:embed="rId184"/>
        <a:stretch>
          <a:fillRect/>
        </a:stretch>
      </xdr:blipFill>
      <xdr:spPr>
        <a:xfrm>
          <a:off x="1564640" y="56384825"/>
          <a:ext cx="2001520" cy="2017395"/>
        </a:xfrm>
        <a:prstGeom prst="rect">
          <a:avLst/>
        </a:prstGeom>
      </xdr:spPr>
    </xdr:pic>
  </etc:cellImage>
  <etc:cellImage>
    <xdr:pic>
      <xdr:nvPicPr>
        <xdr:cNvPr id="122" name="ID_CAC2F0628A2F4437B3CA02EBAFC6B49C" descr="1428"/>
        <xdr:cNvPicPr>
          <a:picLocks noChangeAspect="1"/>
        </xdr:cNvPicPr>
      </xdr:nvPicPr>
      <xdr:blipFill>
        <a:blip r:embed="rId185"/>
        <a:stretch>
          <a:fillRect/>
        </a:stretch>
      </xdr:blipFill>
      <xdr:spPr>
        <a:xfrm>
          <a:off x="1564640" y="56945530"/>
          <a:ext cx="664845" cy="1344930"/>
        </a:xfrm>
        <a:prstGeom prst="rect">
          <a:avLst/>
        </a:prstGeom>
      </xdr:spPr>
    </xdr:pic>
  </etc:cellImage>
  <etc:cellImage>
    <xdr:pic>
      <xdr:nvPicPr>
        <xdr:cNvPr id="123" name="ID_0F6FEA2ED2804405AE37DC33D2BF19AB" descr="1429"/>
        <xdr:cNvPicPr>
          <a:picLocks noChangeAspect="1"/>
        </xdr:cNvPicPr>
      </xdr:nvPicPr>
      <xdr:blipFill>
        <a:blip r:embed="rId186"/>
        <a:stretch>
          <a:fillRect/>
        </a:stretch>
      </xdr:blipFill>
      <xdr:spPr>
        <a:xfrm>
          <a:off x="1564640" y="57504330"/>
          <a:ext cx="664845" cy="2015490"/>
        </a:xfrm>
        <a:prstGeom prst="rect">
          <a:avLst/>
        </a:prstGeom>
      </xdr:spPr>
    </xdr:pic>
  </etc:cellImage>
  <etc:cellImage>
    <xdr:pic>
      <xdr:nvPicPr>
        <xdr:cNvPr id="124" name="ID_9E31DC690D0F45CE8DCB88E2E94595CB" descr="1430"/>
        <xdr:cNvPicPr>
          <a:picLocks noChangeAspect="1"/>
        </xdr:cNvPicPr>
      </xdr:nvPicPr>
      <xdr:blipFill>
        <a:blip r:embed="rId187"/>
        <a:stretch>
          <a:fillRect/>
        </a:stretch>
      </xdr:blipFill>
      <xdr:spPr>
        <a:xfrm>
          <a:off x="1564640" y="58063130"/>
          <a:ext cx="664845" cy="2014220"/>
        </a:xfrm>
        <a:prstGeom prst="rect">
          <a:avLst/>
        </a:prstGeom>
      </xdr:spPr>
    </xdr:pic>
  </etc:cellImage>
  <etc:cellImage>
    <xdr:pic>
      <xdr:nvPicPr>
        <xdr:cNvPr id="125" name="ID_44CC5D974FF44E07AC15D13F1DABEA5E" descr="1431"/>
        <xdr:cNvPicPr>
          <a:picLocks noChangeAspect="1"/>
        </xdr:cNvPicPr>
      </xdr:nvPicPr>
      <xdr:blipFill>
        <a:blip r:embed="rId188"/>
        <a:stretch>
          <a:fillRect/>
        </a:stretch>
      </xdr:blipFill>
      <xdr:spPr>
        <a:xfrm>
          <a:off x="1564640" y="58621930"/>
          <a:ext cx="664845" cy="2014220"/>
        </a:xfrm>
        <a:prstGeom prst="rect">
          <a:avLst/>
        </a:prstGeom>
      </xdr:spPr>
    </xdr:pic>
  </etc:cellImage>
  <etc:cellImage>
    <xdr:pic>
      <xdr:nvPicPr>
        <xdr:cNvPr id="126" name="ID_2FC81ACBADC34A2DAE6107DC5D63FED4" descr="1432"/>
        <xdr:cNvPicPr>
          <a:picLocks noChangeAspect="1"/>
        </xdr:cNvPicPr>
      </xdr:nvPicPr>
      <xdr:blipFill>
        <a:blip r:embed="rId189"/>
        <a:stretch>
          <a:fillRect/>
        </a:stretch>
      </xdr:blipFill>
      <xdr:spPr>
        <a:xfrm>
          <a:off x="1564640" y="59180730"/>
          <a:ext cx="664845" cy="2014220"/>
        </a:xfrm>
        <a:prstGeom prst="rect">
          <a:avLst/>
        </a:prstGeom>
      </xdr:spPr>
    </xdr:pic>
  </etc:cellImage>
  <etc:cellImage>
    <xdr:pic>
      <xdr:nvPicPr>
        <xdr:cNvPr id="127" name="ID_110EA596CD97442A940A6C724CBC33E0" descr="1433"/>
        <xdr:cNvPicPr>
          <a:picLocks noChangeAspect="1"/>
        </xdr:cNvPicPr>
      </xdr:nvPicPr>
      <xdr:blipFill>
        <a:blip r:embed="rId190"/>
        <a:stretch>
          <a:fillRect/>
        </a:stretch>
      </xdr:blipFill>
      <xdr:spPr>
        <a:xfrm>
          <a:off x="1564640" y="59739530"/>
          <a:ext cx="2001520" cy="2014220"/>
        </a:xfrm>
        <a:prstGeom prst="rect">
          <a:avLst/>
        </a:prstGeom>
      </xdr:spPr>
    </xdr:pic>
  </etc:cellImage>
  <etc:cellImage>
    <xdr:pic>
      <xdr:nvPicPr>
        <xdr:cNvPr id="128" name="ID_11C116A275274487B1684FF4DC50752F" descr="1435"/>
        <xdr:cNvPicPr>
          <a:picLocks noChangeAspect="1"/>
        </xdr:cNvPicPr>
      </xdr:nvPicPr>
      <xdr:blipFill>
        <a:blip r:embed="rId191"/>
        <a:stretch>
          <a:fillRect/>
        </a:stretch>
      </xdr:blipFill>
      <xdr:spPr>
        <a:xfrm>
          <a:off x="1564640" y="60297060"/>
          <a:ext cx="664845" cy="2687955"/>
        </a:xfrm>
        <a:prstGeom prst="rect">
          <a:avLst/>
        </a:prstGeom>
      </xdr:spPr>
    </xdr:pic>
  </etc:cellImage>
  <etc:cellImage>
    <xdr:pic>
      <xdr:nvPicPr>
        <xdr:cNvPr id="129" name="ID_082BD3DC2DB04C74A85B06BA3AF30D72" descr="1436"/>
        <xdr:cNvPicPr>
          <a:picLocks noChangeAspect="1"/>
        </xdr:cNvPicPr>
      </xdr:nvPicPr>
      <xdr:blipFill>
        <a:blip r:embed="rId192"/>
        <a:stretch>
          <a:fillRect/>
        </a:stretch>
      </xdr:blipFill>
      <xdr:spPr>
        <a:xfrm>
          <a:off x="1564640" y="60855860"/>
          <a:ext cx="2001520" cy="1344930"/>
        </a:xfrm>
        <a:prstGeom prst="rect">
          <a:avLst/>
        </a:prstGeom>
      </xdr:spPr>
    </xdr:pic>
  </etc:cellImage>
  <etc:cellImage>
    <xdr:pic>
      <xdr:nvPicPr>
        <xdr:cNvPr id="130" name="ID_18F5DC8DE04F4863BACA3BBEEA0BA1FE" descr="1437"/>
        <xdr:cNvPicPr>
          <a:picLocks noChangeAspect="1"/>
        </xdr:cNvPicPr>
      </xdr:nvPicPr>
      <xdr:blipFill>
        <a:blip r:embed="rId193"/>
        <a:stretch>
          <a:fillRect/>
        </a:stretch>
      </xdr:blipFill>
      <xdr:spPr>
        <a:xfrm>
          <a:off x="1564640" y="61414660"/>
          <a:ext cx="664845" cy="1346835"/>
        </a:xfrm>
        <a:prstGeom prst="rect">
          <a:avLst/>
        </a:prstGeom>
      </xdr:spPr>
    </xdr:pic>
  </etc:cellImage>
  <etc:cellImage>
    <xdr:pic>
      <xdr:nvPicPr>
        <xdr:cNvPr id="131" name="ID_926A3F959ECF413CBEBCD83CFACAF9D3" descr="1438"/>
        <xdr:cNvPicPr>
          <a:picLocks noChangeAspect="1"/>
        </xdr:cNvPicPr>
      </xdr:nvPicPr>
      <xdr:blipFill>
        <a:blip r:embed="rId194"/>
        <a:stretch>
          <a:fillRect/>
        </a:stretch>
      </xdr:blipFill>
      <xdr:spPr>
        <a:xfrm>
          <a:off x="1564640" y="61973460"/>
          <a:ext cx="664845" cy="1346835"/>
        </a:xfrm>
        <a:prstGeom prst="rect">
          <a:avLst/>
        </a:prstGeom>
      </xdr:spPr>
    </xdr:pic>
  </etc:cellImage>
  <etc:cellImage>
    <xdr:pic>
      <xdr:nvPicPr>
        <xdr:cNvPr id="132" name="ID_98124B9DE45A43B3942BCBC58209968C" descr="1439"/>
        <xdr:cNvPicPr>
          <a:picLocks noChangeAspect="1"/>
        </xdr:cNvPicPr>
      </xdr:nvPicPr>
      <xdr:blipFill>
        <a:blip r:embed="rId195"/>
        <a:stretch>
          <a:fillRect/>
        </a:stretch>
      </xdr:blipFill>
      <xdr:spPr>
        <a:xfrm>
          <a:off x="1564640" y="62541785"/>
          <a:ext cx="1331595" cy="2007870"/>
        </a:xfrm>
        <a:prstGeom prst="rect">
          <a:avLst/>
        </a:prstGeom>
      </xdr:spPr>
    </xdr:pic>
  </etc:cellImage>
  <etc:cellImage>
    <xdr:pic>
      <xdr:nvPicPr>
        <xdr:cNvPr id="133" name="ID_365ABDE82ED84A0FB934F1D982510080" descr="1440"/>
        <xdr:cNvPicPr>
          <a:picLocks noChangeAspect="1"/>
        </xdr:cNvPicPr>
      </xdr:nvPicPr>
      <xdr:blipFill>
        <a:blip r:embed="rId196"/>
        <a:stretch>
          <a:fillRect/>
        </a:stretch>
      </xdr:blipFill>
      <xdr:spPr>
        <a:xfrm>
          <a:off x="1564640" y="63092330"/>
          <a:ext cx="1331595" cy="674370"/>
        </a:xfrm>
        <a:prstGeom prst="rect">
          <a:avLst/>
        </a:prstGeom>
      </xdr:spPr>
    </xdr:pic>
  </etc:cellImage>
  <etc:cellImage>
    <xdr:pic>
      <xdr:nvPicPr>
        <xdr:cNvPr id="134" name="ID_1F03363DF77E4264BFB2ED5187786786" descr="1441"/>
        <xdr:cNvPicPr>
          <a:picLocks noChangeAspect="1"/>
        </xdr:cNvPicPr>
      </xdr:nvPicPr>
      <xdr:blipFill>
        <a:blip r:embed="rId197"/>
        <a:stretch>
          <a:fillRect/>
        </a:stretch>
      </xdr:blipFill>
      <xdr:spPr>
        <a:xfrm>
          <a:off x="1564640" y="63651130"/>
          <a:ext cx="664845" cy="1344930"/>
        </a:xfrm>
        <a:prstGeom prst="rect">
          <a:avLst/>
        </a:prstGeom>
      </xdr:spPr>
    </xdr:pic>
  </etc:cellImage>
  <etc:cellImage>
    <xdr:pic>
      <xdr:nvPicPr>
        <xdr:cNvPr id="135" name="ID_86ABCE2CE72443EBA0C3CB3E7AAD2FAB" descr="1481"/>
        <xdr:cNvPicPr>
          <a:picLocks noChangeAspect="1"/>
        </xdr:cNvPicPr>
      </xdr:nvPicPr>
      <xdr:blipFill>
        <a:blip r:embed="rId198"/>
        <a:stretch>
          <a:fillRect/>
        </a:stretch>
      </xdr:blipFill>
      <xdr:spPr>
        <a:xfrm>
          <a:off x="1564640" y="64209930"/>
          <a:ext cx="664845" cy="674370"/>
        </a:xfrm>
        <a:prstGeom prst="rect">
          <a:avLst/>
        </a:prstGeom>
      </xdr:spPr>
    </xdr:pic>
  </etc:cellImage>
  <etc:cellImage>
    <xdr:pic>
      <xdr:nvPicPr>
        <xdr:cNvPr id="136" name="ID_0A24645B7A39459FA62AD16F756BC7CD" descr="1482"/>
        <xdr:cNvPicPr>
          <a:picLocks noChangeAspect="1"/>
        </xdr:cNvPicPr>
      </xdr:nvPicPr>
      <xdr:blipFill>
        <a:blip r:embed="rId199"/>
        <a:stretch>
          <a:fillRect/>
        </a:stretch>
      </xdr:blipFill>
      <xdr:spPr>
        <a:xfrm>
          <a:off x="1564640" y="64768730"/>
          <a:ext cx="664845" cy="674370"/>
        </a:xfrm>
        <a:prstGeom prst="rect">
          <a:avLst/>
        </a:prstGeom>
      </xdr:spPr>
    </xdr:pic>
  </etc:cellImage>
  <etc:cellImage>
    <xdr:pic>
      <xdr:nvPicPr>
        <xdr:cNvPr id="137" name="ID_2C41298FB0B84912BB970731436E8946" descr="1483"/>
        <xdr:cNvPicPr>
          <a:picLocks noChangeAspect="1"/>
        </xdr:cNvPicPr>
      </xdr:nvPicPr>
      <xdr:blipFill>
        <a:blip r:embed="rId200"/>
        <a:stretch>
          <a:fillRect/>
        </a:stretch>
      </xdr:blipFill>
      <xdr:spPr>
        <a:xfrm>
          <a:off x="1564640" y="65327530"/>
          <a:ext cx="664845" cy="673100"/>
        </a:xfrm>
        <a:prstGeom prst="rect">
          <a:avLst/>
        </a:prstGeom>
      </xdr:spPr>
    </xdr:pic>
  </etc:cellImage>
  <etc:cellImage>
    <xdr:pic>
      <xdr:nvPicPr>
        <xdr:cNvPr id="138" name="ID_714A527B0DA1490AA4C4C437B61F648D" descr="1484"/>
        <xdr:cNvPicPr>
          <a:picLocks noChangeAspect="1"/>
        </xdr:cNvPicPr>
      </xdr:nvPicPr>
      <xdr:blipFill>
        <a:blip r:embed="rId201"/>
        <a:stretch>
          <a:fillRect/>
        </a:stretch>
      </xdr:blipFill>
      <xdr:spPr>
        <a:xfrm>
          <a:off x="1564640" y="65886330"/>
          <a:ext cx="664845" cy="673100"/>
        </a:xfrm>
        <a:prstGeom prst="rect">
          <a:avLst/>
        </a:prstGeom>
      </xdr:spPr>
    </xdr:pic>
  </etc:cellImage>
  <etc:cellImage>
    <xdr:pic>
      <xdr:nvPicPr>
        <xdr:cNvPr id="139" name="ID_F0F89C73C0C440E5AAA52C164AD030DD" descr="1501"/>
        <xdr:cNvPicPr>
          <a:picLocks noChangeAspect="1"/>
        </xdr:cNvPicPr>
      </xdr:nvPicPr>
      <xdr:blipFill>
        <a:blip r:embed="rId202"/>
        <a:stretch>
          <a:fillRect/>
        </a:stretch>
      </xdr:blipFill>
      <xdr:spPr>
        <a:xfrm>
          <a:off x="1564640" y="66443860"/>
          <a:ext cx="664845" cy="2686050"/>
        </a:xfrm>
        <a:prstGeom prst="rect">
          <a:avLst/>
        </a:prstGeom>
      </xdr:spPr>
    </xdr:pic>
  </etc:cellImage>
  <etc:cellImage>
    <xdr:pic>
      <xdr:nvPicPr>
        <xdr:cNvPr id="140" name="ID_BA7AFB1F24184D6E9F86E03704DA8822" descr="1502"/>
        <xdr:cNvPicPr>
          <a:picLocks noChangeAspect="1"/>
        </xdr:cNvPicPr>
      </xdr:nvPicPr>
      <xdr:blipFill>
        <a:blip r:embed="rId203"/>
        <a:stretch>
          <a:fillRect/>
        </a:stretch>
      </xdr:blipFill>
      <xdr:spPr>
        <a:xfrm>
          <a:off x="1564640" y="67002660"/>
          <a:ext cx="664845" cy="2687955"/>
        </a:xfrm>
        <a:prstGeom prst="rect">
          <a:avLst/>
        </a:prstGeom>
      </xdr:spPr>
    </xdr:pic>
  </etc:cellImage>
  <etc:cellImage>
    <xdr:pic>
      <xdr:nvPicPr>
        <xdr:cNvPr id="141" name="ID_684B3E70A04A4712A9C44DCD93BAF7DA" descr="1503"/>
        <xdr:cNvPicPr>
          <a:picLocks noChangeAspect="1"/>
        </xdr:cNvPicPr>
      </xdr:nvPicPr>
      <xdr:blipFill>
        <a:blip r:embed="rId204"/>
        <a:stretch>
          <a:fillRect/>
        </a:stretch>
      </xdr:blipFill>
      <xdr:spPr>
        <a:xfrm>
          <a:off x="1564640" y="67561460"/>
          <a:ext cx="1331595" cy="2687955"/>
        </a:xfrm>
        <a:prstGeom prst="rect">
          <a:avLst/>
        </a:prstGeom>
      </xdr:spPr>
    </xdr:pic>
  </etc:cellImage>
  <etc:cellImage>
    <xdr:pic>
      <xdr:nvPicPr>
        <xdr:cNvPr id="142" name="ID_BD3232A4EF604CEBB4FF65DB0A1318EB" descr="1504"/>
        <xdr:cNvPicPr>
          <a:picLocks noChangeAspect="1"/>
        </xdr:cNvPicPr>
      </xdr:nvPicPr>
      <xdr:blipFill>
        <a:blip r:embed="rId205"/>
        <a:stretch>
          <a:fillRect/>
        </a:stretch>
      </xdr:blipFill>
      <xdr:spPr>
        <a:xfrm>
          <a:off x="1564640" y="68120260"/>
          <a:ext cx="2001520" cy="2017395"/>
        </a:xfrm>
        <a:prstGeom prst="rect">
          <a:avLst/>
        </a:prstGeom>
      </xdr:spPr>
    </xdr:pic>
  </etc:cellImage>
  <etc:cellImage>
    <xdr:pic>
      <xdr:nvPicPr>
        <xdr:cNvPr id="143" name="ID_9A494B5DC98E4EA885FAAC3D40D83633" descr="1505"/>
        <xdr:cNvPicPr>
          <a:picLocks noChangeAspect="1"/>
        </xdr:cNvPicPr>
      </xdr:nvPicPr>
      <xdr:blipFill>
        <a:blip r:embed="rId206"/>
        <a:stretch>
          <a:fillRect/>
        </a:stretch>
      </xdr:blipFill>
      <xdr:spPr>
        <a:xfrm>
          <a:off x="1564640" y="68679060"/>
          <a:ext cx="1779270" cy="1795145"/>
        </a:xfrm>
        <a:prstGeom prst="rect">
          <a:avLst/>
        </a:prstGeom>
      </xdr:spPr>
    </xdr:pic>
  </etc:cellImage>
  <etc:cellImage>
    <xdr:pic>
      <xdr:nvPicPr>
        <xdr:cNvPr id="144" name="ID_FB954C1BC08744C983CEF2F299E0AD61" descr="1506"/>
        <xdr:cNvPicPr>
          <a:picLocks noChangeAspect="1"/>
        </xdr:cNvPicPr>
      </xdr:nvPicPr>
      <xdr:blipFill>
        <a:blip r:embed="rId207"/>
        <a:stretch>
          <a:fillRect/>
        </a:stretch>
      </xdr:blipFill>
      <xdr:spPr>
        <a:xfrm>
          <a:off x="1564640" y="69237225"/>
          <a:ext cx="1779270" cy="1795145"/>
        </a:xfrm>
        <a:prstGeom prst="rect">
          <a:avLst/>
        </a:prstGeom>
      </xdr:spPr>
    </xdr:pic>
  </etc:cellImage>
  <etc:cellImage>
    <xdr:pic>
      <xdr:nvPicPr>
        <xdr:cNvPr id="145" name="ID_F6737CC49F534129AEA75C3B755401D5" descr="1507"/>
        <xdr:cNvPicPr>
          <a:picLocks noChangeAspect="1"/>
        </xdr:cNvPicPr>
      </xdr:nvPicPr>
      <xdr:blipFill>
        <a:blip r:embed="rId208"/>
        <a:stretch>
          <a:fillRect/>
        </a:stretch>
      </xdr:blipFill>
      <xdr:spPr>
        <a:xfrm>
          <a:off x="1564640" y="69797930"/>
          <a:ext cx="1331595" cy="2015490"/>
        </a:xfrm>
        <a:prstGeom prst="rect">
          <a:avLst/>
        </a:prstGeom>
      </xdr:spPr>
    </xdr:pic>
  </etc:cellImage>
  <etc:cellImage>
    <xdr:pic>
      <xdr:nvPicPr>
        <xdr:cNvPr id="146" name="ID_CD96FF6A30744534B2DDCC918D9671FE" descr="1508"/>
        <xdr:cNvPicPr>
          <a:picLocks noChangeAspect="1"/>
        </xdr:cNvPicPr>
      </xdr:nvPicPr>
      <xdr:blipFill>
        <a:blip r:embed="rId209"/>
        <a:stretch>
          <a:fillRect/>
        </a:stretch>
      </xdr:blipFill>
      <xdr:spPr>
        <a:xfrm>
          <a:off x="1564640" y="70356730"/>
          <a:ext cx="1331595" cy="1344930"/>
        </a:xfrm>
        <a:prstGeom prst="rect">
          <a:avLst/>
        </a:prstGeom>
      </xdr:spPr>
    </xdr:pic>
  </etc:cellImage>
  <etc:cellImage>
    <xdr:pic>
      <xdr:nvPicPr>
        <xdr:cNvPr id="147" name="ID_B4297792DFBE40D09CE95A0E00E8371C" descr="1509"/>
        <xdr:cNvPicPr>
          <a:picLocks noChangeAspect="1"/>
        </xdr:cNvPicPr>
      </xdr:nvPicPr>
      <xdr:blipFill>
        <a:blip r:embed="rId210"/>
        <a:stretch>
          <a:fillRect/>
        </a:stretch>
      </xdr:blipFill>
      <xdr:spPr>
        <a:xfrm>
          <a:off x="1564640" y="70915530"/>
          <a:ext cx="1331595" cy="1344930"/>
        </a:xfrm>
        <a:prstGeom prst="rect">
          <a:avLst/>
        </a:prstGeom>
      </xdr:spPr>
    </xdr:pic>
  </etc:cellImage>
  <etc:cellImage>
    <xdr:pic>
      <xdr:nvPicPr>
        <xdr:cNvPr id="148" name="ID_4CC8051842414D62AE73D0125E606170" descr="1510"/>
        <xdr:cNvPicPr>
          <a:picLocks noChangeAspect="1"/>
        </xdr:cNvPicPr>
      </xdr:nvPicPr>
      <xdr:blipFill>
        <a:blip r:embed="rId211"/>
        <a:stretch>
          <a:fillRect/>
        </a:stretch>
      </xdr:blipFill>
      <xdr:spPr>
        <a:xfrm>
          <a:off x="1564640" y="71474330"/>
          <a:ext cx="1331595" cy="1343660"/>
        </a:xfrm>
        <a:prstGeom prst="rect">
          <a:avLst/>
        </a:prstGeom>
      </xdr:spPr>
    </xdr:pic>
  </etc:cellImage>
  <etc:cellImage>
    <xdr:pic>
      <xdr:nvPicPr>
        <xdr:cNvPr id="149" name="ID_0C877C5C7CE044B9864B619A5FF0FD78" descr="1511"/>
        <xdr:cNvPicPr>
          <a:picLocks noChangeAspect="1"/>
        </xdr:cNvPicPr>
      </xdr:nvPicPr>
      <xdr:blipFill>
        <a:blip r:embed="rId212"/>
        <a:stretch>
          <a:fillRect/>
        </a:stretch>
      </xdr:blipFill>
      <xdr:spPr>
        <a:xfrm>
          <a:off x="1564640" y="72033130"/>
          <a:ext cx="1779270" cy="1791970"/>
        </a:xfrm>
        <a:prstGeom prst="rect">
          <a:avLst/>
        </a:prstGeom>
      </xdr:spPr>
    </xdr:pic>
  </etc:cellImage>
  <etc:cellImage>
    <xdr:pic>
      <xdr:nvPicPr>
        <xdr:cNvPr id="150" name="ID_830E8E2E7D2C4C969A61FFEE677BC482" descr="1512"/>
        <xdr:cNvPicPr>
          <a:picLocks noChangeAspect="1"/>
        </xdr:cNvPicPr>
      </xdr:nvPicPr>
      <xdr:blipFill>
        <a:blip r:embed="rId213"/>
        <a:stretch>
          <a:fillRect/>
        </a:stretch>
      </xdr:blipFill>
      <xdr:spPr>
        <a:xfrm>
          <a:off x="1564640" y="72591930"/>
          <a:ext cx="1779270" cy="1791970"/>
        </a:xfrm>
        <a:prstGeom prst="rect">
          <a:avLst/>
        </a:prstGeom>
      </xdr:spPr>
    </xdr:pic>
  </etc:cellImage>
  <etc:cellImage>
    <xdr:pic>
      <xdr:nvPicPr>
        <xdr:cNvPr id="151" name="ID_EE6603F93A764DE49C47558573E4933B" descr="1513"/>
        <xdr:cNvPicPr>
          <a:picLocks noChangeAspect="1"/>
        </xdr:cNvPicPr>
      </xdr:nvPicPr>
      <xdr:blipFill>
        <a:blip r:embed="rId214"/>
        <a:stretch>
          <a:fillRect/>
        </a:stretch>
      </xdr:blipFill>
      <xdr:spPr>
        <a:xfrm>
          <a:off x="1564640" y="73149460"/>
          <a:ext cx="1331595" cy="674370"/>
        </a:xfrm>
        <a:prstGeom prst="rect">
          <a:avLst/>
        </a:prstGeom>
      </xdr:spPr>
    </xdr:pic>
  </etc:cellImage>
  <etc:cellImage>
    <xdr:pic>
      <xdr:nvPicPr>
        <xdr:cNvPr id="152" name="ID_55B1A4475B384795A3E6A2F306BDA0A5" descr="1514"/>
        <xdr:cNvPicPr>
          <a:picLocks noChangeAspect="1"/>
        </xdr:cNvPicPr>
      </xdr:nvPicPr>
      <xdr:blipFill>
        <a:blip r:embed="rId215"/>
        <a:stretch>
          <a:fillRect/>
        </a:stretch>
      </xdr:blipFill>
      <xdr:spPr>
        <a:xfrm>
          <a:off x="1564640" y="73708260"/>
          <a:ext cx="1331595" cy="674370"/>
        </a:xfrm>
        <a:prstGeom prst="rect">
          <a:avLst/>
        </a:prstGeom>
      </xdr:spPr>
    </xdr:pic>
  </etc:cellImage>
  <etc:cellImage>
    <xdr:pic>
      <xdr:nvPicPr>
        <xdr:cNvPr id="153" name="ID_E2D7DB0296184D1B88A223B7FAD59E16" descr="1515"/>
        <xdr:cNvPicPr>
          <a:picLocks noChangeAspect="1"/>
        </xdr:cNvPicPr>
      </xdr:nvPicPr>
      <xdr:blipFill>
        <a:blip r:embed="rId216"/>
        <a:stretch>
          <a:fillRect/>
        </a:stretch>
      </xdr:blipFill>
      <xdr:spPr>
        <a:xfrm>
          <a:off x="1564640" y="74267060"/>
          <a:ext cx="664845" cy="1346835"/>
        </a:xfrm>
        <a:prstGeom prst="rect">
          <a:avLst/>
        </a:prstGeom>
      </xdr:spPr>
    </xdr:pic>
  </etc:cellImage>
  <etc:cellImage>
    <xdr:pic>
      <xdr:nvPicPr>
        <xdr:cNvPr id="154" name="ID_7E6FFC82CB15444592BE005E1EB1517E" descr="1516"/>
        <xdr:cNvPicPr>
          <a:picLocks noChangeAspect="1"/>
        </xdr:cNvPicPr>
      </xdr:nvPicPr>
      <xdr:blipFill>
        <a:blip r:embed="rId217"/>
        <a:stretch>
          <a:fillRect/>
        </a:stretch>
      </xdr:blipFill>
      <xdr:spPr>
        <a:xfrm>
          <a:off x="1564640" y="74825860"/>
          <a:ext cx="1331595" cy="676275"/>
        </a:xfrm>
        <a:prstGeom prst="rect">
          <a:avLst/>
        </a:prstGeom>
      </xdr:spPr>
    </xdr:pic>
  </etc:cellImage>
  <etc:cellImage>
    <xdr:pic>
      <xdr:nvPicPr>
        <xdr:cNvPr id="155" name="ID_F28A7C1C2E374B118E1E37907653786D" descr="1517"/>
        <xdr:cNvPicPr>
          <a:picLocks noChangeAspect="1"/>
        </xdr:cNvPicPr>
      </xdr:nvPicPr>
      <xdr:blipFill>
        <a:blip r:embed="rId218"/>
        <a:stretch>
          <a:fillRect/>
        </a:stretch>
      </xdr:blipFill>
      <xdr:spPr>
        <a:xfrm>
          <a:off x="1564640" y="75394185"/>
          <a:ext cx="1331595" cy="1337310"/>
        </a:xfrm>
        <a:prstGeom prst="rect">
          <a:avLst/>
        </a:prstGeom>
      </xdr:spPr>
    </xdr:pic>
  </etc:cellImage>
  <etc:cellImage>
    <xdr:pic>
      <xdr:nvPicPr>
        <xdr:cNvPr id="156" name="ID_1EBDBFC7399C4CCC99888B3684575B17" descr="1518"/>
        <xdr:cNvPicPr>
          <a:picLocks noChangeAspect="1"/>
        </xdr:cNvPicPr>
      </xdr:nvPicPr>
      <xdr:blipFill>
        <a:blip r:embed="rId219"/>
        <a:stretch>
          <a:fillRect/>
        </a:stretch>
      </xdr:blipFill>
      <xdr:spPr>
        <a:xfrm>
          <a:off x="1564640" y="75944730"/>
          <a:ext cx="1331595" cy="2015490"/>
        </a:xfrm>
        <a:prstGeom prst="rect">
          <a:avLst/>
        </a:prstGeom>
      </xdr:spPr>
    </xdr:pic>
  </etc:cellImage>
  <etc:cellImage>
    <xdr:pic>
      <xdr:nvPicPr>
        <xdr:cNvPr id="157" name="ID_E11B713E541C4B9BBE92A680DB63055A" descr="1519"/>
        <xdr:cNvPicPr>
          <a:picLocks noChangeAspect="1"/>
        </xdr:cNvPicPr>
      </xdr:nvPicPr>
      <xdr:blipFill>
        <a:blip r:embed="rId220"/>
        <a:stretch>
          <a:fillRect/>
        </a:stretch>
      </xdr:blipFill>
      <xdr:spPr>
        <a:xfrm>
          <a:off x="1564640" y="76503530"/>
          <a:ext cx="1331595" cy="2015490"/>
        </a:xfrm>
        <a:prstGeom prst="rect">
          <a:avLst/>
        </a:prstGeom>
      </xdr:spPr>
    </xdr:pic>
  </etc:cellImage>
  <etc:cellImage>
    <xdr:pic>
      <xdr:nvPicPr>
        <xdr:cNvPr id="158" name="ID_070BD933BD474D3EA66CC7DADEB0DAAD" descr="1520"/>
        <xdr:cNvPicPr>
          <a:picLocks noChangeAspect="1"/>
        </xdr:cNvPicPr>
      </xdr:nvPicPr>
      <xdr:blipFill>
        <a:blip r:embed="rId221"/>
        <a:stretch>
          <a:fillRect/>
        </a:stretch>
      </xdr:blipFill>
      <xdr:spPr>
        <a:xfrm>
          <a:off x="1564640" y="77062330"/>
          <a:ext cx="1331595" cy="2014220"/>
        </a:xfrm>
        <a:prstGeom prst="rect">
          <a:avLst/>
        </a:prstGeom>
      </xdr:spPr>
    </xdr:pic>
  </etc:cellImage>
  <etc:cellImage>
    <xdr:pic>
      <xdr:nvPicPr>
        <xdr:cNvPr id="159" name="ID_D18962B8E93249EDBC329A9940E5F24D" descr="1521"/>
        <xdr:cNvPicPr>
          <a:picLocks noChangeAspect="1"/>
        </xdr:cNvPicPr>
      </xdr:nvPicPr>
      <xdr:blipFill>
        <a:blip r:embed="rId222"/>
        <a:stretch>
          <a:fillRect/>
        </a:stretch>
      </xdr:blipFill>
      <xdr:spPr>
        <a:xfrm>
          <a:off x="1564640" y="77621130"/>
          <a:ext cx="1331595" cy="2014220"/>
        </a:xfrm>
        <a:prstGeom prst="rect">
          <a:avLst/>
        </a:prstGeom>
      </xdr:spPr>
    </xdr:pic>
  </etc:cellImage>
  <etc:cellImage>
    <xdr:pic>
      <xdr:nvPicPr>
        <xdr:cNvPr id="160" name="ID_87BB32D702A6458DABC3F8C05C5A0498" descr="1522"/>
        <xdr:cNvPicPr>
          <a:picLocks noChangeAspect="1"/>
        </xdr:cNvPicPr>
      </xdr:nvPicPr>
      <xdr:blipFill>
        <a:blip r:embed="rId223"/>
        <a:stretch>
          <a:fillRect/>
        </a:stretch>
      </xdr:blipFill>
      <xdr:spPr>
        <a:xfrm>
          <a:off x="1564640" y="78179930"/>
          <a:ext cx="1331595" cy="2014220"/>
        </a:xfrm>
        <a:prstGeom prst="rect">
          <a:avLst/>
        </a:prstGeom>
      </xdr:spPr>
    </xdr:pic>
  </etc:cellImage>
  <etc:cellImage>
    <xdr:pic>
      <xdr:nvPicPr>
        <xdr:cNvPr id="161" name="ID_98E37C1488B4406BAB5C02B058A51CDB" descr="1523"/>
        <xdr:cNvPicPr>
          <a:picLocks noChangeAspect="1"/>
        </xdr:cNvPicPr>
      </xdr:nvPicPr>
      <xdr:blipFill>
        <a:blip r:embed="rId224"/>
        <a:stretch>
          <a:fillRect/>
        </a:stretch>
      </xdr:blipFill>
      <xdr:spPr>
        <a:xfrm>
          <a:off x="1564640" y="78738730"/>
          <a:ext cx="664845" cy="2684780"/>
        </a:xfrm>
        <a:prstGeom prst="rect">
          <a:avLst/>
        </a:prstGeom>
      </xdr:spPr>
    </xdr:pic>
  </etc:cellImage>
  <etc:cellImage>
    <xdr:pic>
      <xdr:nvPicPr>
        <xdr:cNvPr id="162" name="ID_FF37A2C3308B4BA8A157AC8F4080FD7D" descr="1524"/>
        <xdr:cNvPicPr>
          <a:picLocks noChangeAspect="1"/>
        </xdr:cNvPicPr>
      </xdr:nvPicPr>
      <xdr:blipFill>
        <a:blip r:embed="rId225"/>
        <a:stretch>
          <a:fillRect/>
        </a:stretch>
      </xdr:blipFill>
      <xdr:spPr>
        <a:xfrm>
          <a:off x="1564640" y="79296260"/>
          <a:ext cx="2001520" cy="674370"/>
        </a:xfrm>
        <a:prstGeom prst="rect">
          <a:avLst/>
        </a:prstGeom>
      </xdr:spPr>
    </xdr:pic>
  </etc:cellImage>
  <etc:cellImage>
    <xdr:pic>
      <xdr:nvPicPr>
        <xdr:cNvPr id="163" name="ID_0862FE6BAAB745D18E51E4AFE09F05D1" descr="1525"/>
        <xdr:cNvPicPr>
          <a:picLocks noChangeAspect="1"/>
        </xdr:cNvPicPr>
      </xdr:nvPicPr>
      <xdr:blipFill>
        <a:blip r:embed="rId226"/>
        <a:stretch>
          <a:fillRect/>
        </a:stretch>
      </xdr:blipFill>
      <xdr:spPr>
        <a:xfrm>
          <a:off x="1564640" y="79855060"/>
          <a:ext cx="1331595" cy="674370"/>
        </a:xfrm>
        <a:prstGeom prst="rect">
          <a:avLst/>
        </a:prstGeom>
      </xdr:spPr>
    </xdr:pic>
  </etc:cellImage>
  <etc:cellImage>
    <xdr:pic>
      <xdr:nvPicPr>
        <xdr:cNvPr id="164" name="ID_C76BC8FAB8964C41AAE4543E81CFC75B" descr="1526"/>
        <xdr:cNvPicPr>
          <a:picLocks noChangeAspect="1"/>
        </xdr:cNvPicPr>
      </xdr:nvPicPr>
      <xdr:blipFill>
        <a:blip r:embed="rId227"/>
        <a:stretch>
          <a:fillRect/>
        </a:stretch>
      </xdr:blipFill>
      <xdr:spPr>
        <a:xfrm>
          <a:off x="1564640" y="80413860"/>
          <a:ext cx="1331595" cy="674370"/>
        </a:xfrm>
        <a:prstGeom prst="rect">
          <a:avLst/>
        </a:prstGeom>
      </xdr:spPr>
    </xdr:pic>
  </etc:cellImage>
  <etc:cellImage>
    <xdr:pic>
      <xdr:nvPicPr>
        <xdr:cNvPr id="165" name="ID_DC3680E3299E424F930C2C6CA929FFF2" descr="1527"/>
        <xdr:cNvPicPr>
          <a:picLocks noChangeAspect="1"/>
        </xdr:cNvPicPr>
      </xdr:nvPicPr>
      <xdr:blipFill>
        <a:blip r:embed="rId228"/>
        <a:stretch>
          <a:fillRect/>
        </a:stretch>
      </xdr:blipFill>
      <xdr:spPr>
        <a:xfrm>
          <a:off x="1564640" y="80972660"/>
          <a:ext cx="664845" cy="2017395"/>
        </a:xfrm>
        <a:prstGeom prst="rect">
          <a:avLst/>
        </a:prstGeom>
      </xdr:spPr>
    </xdr:pic>
  </etc:cellImage>
  <etc:cellImage>
    <xdr:pic>
      <xdr:nvPicPr>
        <xdr:cNvPr id="166" name="ID_345C25B507AF4950BB73B499C432D5EE" descr="1528"/>
        <xdr:cNvPicPr>
          <a:picLocks noChangeAspect="1"/>
        </xdr:cNvPicPr>
      </xdr:nvPicPr>
      <xdr:blipFill>
        <a:blip r:embed="rId229"/>
        <a:stretch>
          <a:fillRect/>
        </a:stretch>
      </xdr:blipFill>
      <xdr:spPr>
        <a:xfrm>
          <a:off x="1564640" y="81531460"/>
          <a:ext cx="664845" cy="2687955"/>
        </a:xfrm>
        <a:prstGeom prst="rect">
          <a:avLst/>
        </a:prstGeom>
      </xdr:spPr>
    </xdr:pic>
  </etc:cellImage>
  <etc:cellImage>
    <xdr:pic>
      <xdr:nvPicPr>
        <xdr:cNvPr id="167" name="ID_67CD562D17BF452EB3CF607A4B9DD5A1" descr="1529"/>
        <xdr:cNvPicPr>
          <a:picLocks noChangeAspect="1"/>
        </xdr:cNvPicPr>
      </xdr:nvPicPr>
      <xdr:blipFill>
        <a:blip r:embed="rId230"/>
        <a:stretch>
          <a:fillRect/>
        </a:stretch>
      </xdr:blipFill>
      <xdr:spPr>
        <a:xfrm>
          <a:off x="1564640" y="82089625"/>
          <a:ext cx="1331595" cy="3361055"/>
        </a:xfrm>
        <a:prstGeom prst="rect">
          <a:avLst/>
        </a:prstGeom>
      </xdr:spPr>
    </xdr:pic>
  </etc:cellImage>
  <etc:cellImage>
    <xdr:pic>
      <xdr:nvPicPr>
        <xdr:cNvPr id="168" name="ID_0352938C02BA4CC4885608BC824CFBF4" descr="1581"/>
        <xdr:cNvPicPr>
          <a:picLocks noChangeAspect="1"/>
        </xdr:cNvPicPr>
      </xdr:nvPicPr>
      <xdr:blipFill>
        <a:blip r:embed="rId231"/>
        <a:stretch>
          <a:fillRect/>
        </a:stretch>
      </xdr:blipFill>
      <xdr:spPr>
        <a:xfrm>
          <a:off x="1564640" y="82650330"/>
          <a:ext cx="664845" cy="674370"/>
        </a:xfrm>
        <a:prstGeom prst="rect">
          <a:avLst/>
        </a:prstGeom>
      </xdr:spPr>
    </xdr:pic>
  </etc:cellImage>
  <etc:cellImage>
    <xdr:pic>
      <xdr:nvPicPr>
        <xdr:cNvPr id="169" name="ID_31D8EA3AE8E24AC7989DFD70F2B72002" descr="1582"/>
        <xdr:cNvPicPr>
          <a:picLocks noChangeAspect="1"/>
        </xdr:cNvPicPr>
      </xdr:nvPicPr>
      <xdr:blipFill>
        <a:blip r:embed="rId232"/>
        <a:stretch>
          <a:fillRect/>
        </a:stretch>
      </xdr:blipFill>
      <xdr:spPr>
        <a:xfrm>
          <a:off x="1564640" y="83209130"/>
          <a:ext cx="664845" cy="674370"/>
        </a:xfrm>
        <a:prstGeom prst="rect">
          <a:avLst/>
        </a:prstGeom>
      </xdr:spPr>
    </xdr:pic>
  </etc:cellImage>
  <etc:cellImage>
    <xdr:pic>
      <xdr:nvPicPr>
        <xdr:cNvPr id="170" name="ID_1DDF8F26E6CA4B94B3D0321164EF55C0" descr="1583"/>
        <xdr:cNvPicPr>
          <a:picLocks noChangeAspect="1"/>
        </xdr:cNvPicPr>
      </xdr:nvPicPr>
      <xdr:blipFill>
        <a:blip r:embed="rId233"/>
        <a:stretch>
          <a:fillRect/>
        </a:stretch>
      </xdr:blipFill>
      <xdr:spPr>
        <a:xfrm>
          <a:off x="1564640" y="83767930"/>
          <a:ext cx="664845" cy="674370"/>
        </a:xfrm>
        <a:prstGeom prst="rect">
          <a:avLst/>
        </a:prstGeom>
      </xdr:spPr>
    </xdr:pic>
  </etc:cellImage>
  <etc:cellImage>
    <xdr:pic>
      <xdr:nvPicPr>
        <xdr:cNvPr id="171" name="ID_BB5604C26AC645109BAB5EAD84600018" descr="1584"/>
        <xdr:cNvPicPr>
          <a:picLocks noChangeAspect="1"/>
        </xdr:cNvPicPr>
      </xdr:nvPicPr>
      <xdr:blipFill>
        <a:blip r:embed="rId234"/>
        <a:stretch>
          <a:fillRect/>
        </a:stretch>
      </xdr:blipFill>
      <xdr:spPr>
        <a:xfrm>
          <a:off x="1564640" y="84326730"/>
          <a:ext cx="664845" cy="674370"/>
        </a:xfrm>
        <a:prstGeom prst="rect">
          <a:avLst/>
        </a:prstGeom>
      </xdr:spPr>
    </xdr:pic>
  </etc:cellImage>
  <etc:cellImage>
    <xdr:pic>
      <xdr:nvPicPr>
        <xdr:cNvPr id="172" name="ID_0760576F429442BBA9F87B577A7E9DB2" descr="1216"/>
        <xdr:cNvPicPr>
          <a:picLocks noChangeAspect="1"/>
        </xdr:cNvPicPr>
      </xdr:nvPicPr>
      <xdr:blipFill>
        <a:blip r:embed="rId235"/>
        <a:stretch>
          <a:fillRect/>
        </a:stretch>
      </xdr:blipFill>
      <xdr:spPr>
        <a:xfrm>
          <a:off x="1564640" y="18947130"/>
          <a:ext cx="1331595" cy="1344930"/>
        </a:xfrm>
        <a:prstGeom prst="rect">
          <a:avLst/>
        </a:prstGeom>
      </xdr:spPr>
    </xdr:pic>
  </etc:cellImage>
  <etc:cellImage>
    <xdr:pic>
      <xdr:nvPicPr>
        <xdr:cNvPr id="173" name="ID_C602CA601FFA4594B54AD3C8C4B37122" descr="1307"/>
        <xdr:cNvPicPr>
          <a:picLocks noChangeAspect="1"/>
        </xdr:cNvPicPr>
      </xdr:nvPicPr>
      <xdr:blipFill>
        <a:blip r:embed="rId236"/>
        <a:stretch>
          <a:fillRect/>
        </a:stretch>
      </xdr:blipFill>
      <xdr:spPr>
        <a:xfrm>
          <a:off x="1564640" y="27329130"/>
          <a:ext cx="887095" cy="1791970"/>
        </a:xfrm>
        <a:prstGeom prst="rect">
          <a:avLst/>
        </a:prstGeom>
      </xdr:spPr>
    </xdr:pic>
  </etc:cellImage>
  <etc:cellImage>
    <xdr:pic>
      <xdr:nvPicPr>
        <xdr:cNvPr id="174" name="ID_7FCE6E4984D94A9988C758F43D09BB65" descr="1311"/>
        <xdr:cNvPicPr>
          <a:picLocks noChangeAspect="1"/>
        </xdr:cNvPicPr>
      </xdr:nvPicPr>
      <xdr:blipFill>
        <a:blip r:embed="rId237"/>
        <a:stretch>
          <a:fillRect/>
        </a:stretch>
      </xdr:blipFill>
      <xdr:spPr>
        <a:xfrm>
          <a:off x="1564640" y="29563060"/>
          <a:ext cx="1331595" cy="1346835"/>
        </a:xfrm>
        <a:prstGeom prst="rect">
          <a:avLst/>
        </a:prstGeom>
      </xdr:spPr>
    </xdr:pic>
  </etc:cellImage>
  <etc:cellImage>
    <xdr:pic>
      <xdr:nvPicPr>
        <xdr:cNvPr id="175" name="ID_32C60DA1B6FF40378CFF95CC0D103A86" descr="1312"/>
        <xdr:cNvPicPr>
          <a:picLocks noChangeAspect="1"/>
        </xdr:cNvPicPr>
      </xdr:nvPicPr>
      <xdr:blipFill>
        <a:blip r:embed="rId238"/>
        <a:stretch>
          <a:fillRect/>
        </a:stretch>
      </xdr:blipFill>
      <xdr:spPr>
        <a:xfrm>
          <a:off x="1564640" y="30121860"/>
          <a:ext cx="1331595" cy="1346835"/>
        </a:xfrm>
        <a:prstGeom prst="rect">
          <a:avLst/>
        </a:prstGeom>
      </xdr:spPr>
    </xdr:pic>
  </etc:cellImage>
</etc:cellImages>
</file>

<file path=xl/comments1.xml><?xml version="1.0" encoding="utf-8"?>
<comments xmlns="http://schemas.openxmlformats.org/spreadsheetml/2006/main">
  <authors>
    <author>58896</author>
  </authors>
  <commentList>
    <comment ref="J2" authorId="0">
      <text>
        <r>
          <rPr>
            <b/>
            <sz val="9"/>
            <rFont val="宋体"/>
            <charset val="134"/>
          </rPr>
          <t>58896:</t>
        </r>
        <r>
          <rPr>
            <sz val="9"/>
            <rFont val="宋体"/>
            <charset val="134"/>
          </rPr>
          <t xml:space="preserve">
该物品触发谁才写
</t>
        </r>
      </text>
    </comment>
  </commentList>
</comments>
</file>

<file path=xl/sharedStrings.xml><?xml version="1.0" encoding="utf-8"?>
<sst xmlns="http://schemas.openxmlformats.org/spreadsheetml/2006/main" count="1556" uniqueCount="543">
  <si>
    <t>##var</t>
  </si>
  <si>
    <t>id</t>
  </si>
  <si>
    <t>name</t>
  </si>
  <si>
    <t>canuse</t>
  </si>
  <si>
    <t>compositeMain</t>
  </si>
  <si>
    <t>compositeList</t>
  </si>
  <si>
    <t>compriority</t>
  </si>
  <si>
    <t>isOrigin</t>
  </si>
  <si>
    <t>placingType</t>
  </si>
  <si>
    <t>placingIds</t>
  </si>
  <si>
    <t>wgirds</t>
  </si>
  <si>
    <t>hgirds</t>
  </si>
  <si>
    <t>RoleType</t>
  </si>
  <si>
    <t>ItemType</t>
  </si>
  <si>
    <t>audioseplace</t>
  </si>
  <si>
    <t>ElementType</t>
  </si>
  <si>
    <t>ItemQuality</t>
  </si>
  <si>
    <t>assetPath</t>
  </si>
  <si>
    <t>Price</t>
  </si>
  <si>
    <t>AvaiNumber</t>
  </si>
  <si>
    <t>##</t>
  </si>
  <si>
    <t>uid</t>
  </si>
  <si>
    <t>图标</t>
  </si>
  <si>
    <t>名称</t>
  </si>
  <si>
    <t>是否可用</t>
  </si>
  <si>
    <t>合成主体</t>
  </si>
  <si>
    <t>合成道具集合</t>
  </si>
  <si>
    <t>合成优先级</t>
  </si>
  <si>
    <t>是否是初始道具</t>
  </si>
  <si>
    <t>摆放技能用 类型</t>
  </si>
  <si>
    <t>摆放技能列表</t>
  </si>
  <si>
    <t>宽</t>
  </si>
  <si>
    <t>高</t>
  </si>
  <si>
    <t>格子</t>
  </si>
  <si>
    <t>星星数量</t>
  </si>
  <si>
    <t>所属职业</t>
  </si>
  <si>
    <t>道具类型</t>
  </si>
  <si>
    <t>摆放音效名称</t>
  </si>
  <si>
    <t>元素种类</t>
  </si>
  <si>
    <t>品质类型</t>
  </si>
  <si>
    <t>预制体路径</t>
  </si>
  <si>
    <t>售价/元</t>
  </si>
  <si>
    <t>可用个数</t>
  </si>
  <si>
    <t>##type</t>
  </si>
  <si>
    <t>int</t>
  </si>
  <si>
    <t>string</t>
  </si>
  <si>
    <t>bool</t>
  </si>
  <si>
    <t>(list#sep=,),int</t>
  </si>
  <si>
    <t>(list#sep=,),Battle.PSkillCondition</t>
  </si>
  <si>
    <t>Battle.RoleType</t>
  </si>
  <si>
    <t>Battle.ItemType</t>
  </si>
  <si>
    <t>Battle.ElementType</t>
  </si>
  <si>
    <t>Battle.ItemQuality</t>
  </si>
  <si>
    <t>##group</t>
  </si>
  <si>
    <t>c,s</t>
  </si>
  <si>
    <t>c</t>
  </si>
  <si>
    <t>弹珠</t>
  </si>
  <si>
    <t>石子类</t>
  </si>
  <si>
    <t>通用</t>
  </si>
  <si>
    <t>远程武器</t>
  </si>
  <si>
    <t>weaponsound</t>
  </si>
  <si>
    <t>自然</t>
  </si>
  <si>
    <t>普通</t>
  </si>
  <si>
    <t>磨刀石</t>
  </si>
  <si>
    <t>战斗开始时</t>
  </si>
  <si>
    <t>100</t>
  </si>
  <si>
    <t>配饰</t>
  </si>
  <si>
    <t>accessorysound</t>
  </si>
  <si>
    <t>无</t>
  </si>
  <si>
    <t>萝卜刀</t>
  </si>
  <si>
    <t>武器类,冷却类</t>
  </si>
  <si>
    <t>近战武器</t>
  </si>
  <si>
    <t>木盾</t>
  </si>
  <si>
    <t>盾牌</t>
  </si>
  <si>
    <t>armorsound</t>
  </si>
  <si>
    <t>锅铲</t>
  </si>
  <si>
    <t>103</t>
  </si>
  <si>
    <t>扫帚</t>
  </si>
  <si>
    <t>香蕉</t>
  </si>
  <si>
    <t>食物类,冷却类</t>
  </si>
  <si>
    <t>127</t>
  </si>
  <si>
    <t>食物</t>
  </si>
  <si>
    <t>fruitsound</t>
  </si>
  <si>
    <t>火石</t>
  </si>
  <si>
    <t>宝石</t>
  </si>
  <si>
    <t>gemsound</t>
  </si>
  <si>
    <t>大葱</t>
  </si>
  <si>
    <t>食物类,护盾类,冷却类</t>
  </si>
  <si>
    <t>102</t>
  </si>
  <si>
    <t>草药</t>
  </si>
  <si>
    <t>短弓</t>
  </si>
  <si>
    <t>牛角</t>
  </si>
  <si>
    <t>招财猫</t>
  </si>
  <si>
    <t>101</t>
  </si>
  <si>
    <t>一捧家乡土</t>
  </si>
  <si>
    <t>火苗</t>
  </si>
  <si>
    <t>战斗开始时,火</t>
  </si>
  <si>
    <t>法师</t>
  </si>
  <si>
    <t>火</t>
  </si>
  <si>
    <t>碎裂红宝石</t>
  </si>
  <si>
    <t>碎裂黄宝石</t>
  </si>
  <si>
    <t>碎裂蓝宝石</t>
  </si>
  <si>
    <t>碎裂紫宝石</t>
  </si>
  <si>
    <t>一包弹珠</t>
  </si>
  <si>
    <t>罕见</t>
  </si>
  <si>
    <t>燃烧火石</t>
  </si>
  <si>
    <t>1108</t>
  </si>
  <si>
    <t>1</t>
  </si>
  <si>
    <t>木工锤</t>
  </si>
  <si>
    <t>松鼠</t>
  </si>
  <si>
    <t>宠物类</t>
  </si>
  <si>
    <t>106</t>
  </si>
  <si>
    <t>弓手</t>
  </si>
  <si>
    <t>宠物</t>
  </si>
  <si>
    <t>animalsound</t>
  </si>
  <si>
    <t>牛角短弓</t>
  </si>
  <si>
    <t>1111</t>
  </si>
  <si>
    <t>1112</t>
  </si>
  <si>
    <t>2</t>
  </si>
  <si>
    <t>一包金币</t>
  </si>
  <si>
    <t>长矛</t>
  </si>
  <si>
    <t>111</t>
  </si>
  <si>
    <t>匕首</t>
  </si>
  <si>
    <t>硬皮甲</t>
  </si>
  <si>
    <t>护盾类</t>
  </si>
  <si>
    <t>护甲</t>
  </si>
  <si>
    <t>加速手套</t>
  </si>
  <si>
    <t>105</t>
  </si>
  <si>
    <t>手套</t>
  </si>
  <si>
    <t>牛角盾</t>
  </si>
  <si>
    <t>1104</t>
  </si>
  <si>
    <t>3</t>
  </si>
  <si>
    <t>治疗药水</t>
  </si>
  <si>
    <t>药水类</t>
  </si>
  <si>
    <t>114</t>
  </si>
  <si>
    <t>药水</t>
  </si>
  <si>
    <t>potionsound</t>
  </si>
  <si>
    <t>苹果</t>
  </si>
  <si>
    <t>107</t>
  </si>
  <si>
    <t>胡萝卜</t>
  </si>
  <si>
    <t>108</t>
  </si>
  <si>
    <t>史莱姆</t>
  </si>
  <si>
    <t>宠物类,冷却类</t>
  </si>
  <si>
    <t>109</t>
  </si>
  <si>
    <t>飞斧</t>
  </si>
  <si>
    <t>战士</t>
  </si>
  <si>
    <t>辣椒</t>
  </si>
  <si>
    <t>110</t>
  </si>
  <si>
    <t>兰花</t>
  </si>
  <si>
    <t>火炬</t>
  </si>
  <si>
    <t>1103</t>
  </si>
  <si>
    <t>4</t>
  </si>
  <si>
    <t>圆形红宝石</t>
  </si>
  <si>
    <t>1181</t>
  </si>
  <si>
    <t>5</t>
  </si>
  <si>
    <t>圆形黄宝石</t>
  </si>
  <si>
    <t>1182</t>
  </si>
  <si>
    <t>6</t>
  </si>
  <si>
    <t>圆形蓝宝石</t>
  </si>
  <si>
    <t>1183</t>
  </si>
  <si>
    <t>7</t>
  </si>
  <si>
    <t>圆形紫宝石</t>
  </si>
  <si>
    <t>1184</t>
  </si>
  <si>
    <t>8</t>
  </si>
  <si>
    <t>血藤</t>
  </si>
  <si>
    <t>武器类</t>
  </si>
  <si>
    <t>稀有</t>
  </si>
  <si>
    <t>硬皮靴</t>
  </si>
  <si>
    <t>鞋子</t>
  </si>
  <si>
    <t>鲜血之刃</t>
  </si>
  <si>
    <t>武器类,冷却类,吸血类</t>
  </si>
  <si>
    <t>吸血</t>
  </si>
  <si>
    <t>鼹鼠</t>
  </si>
  <si>
    <t>112</t>
  </si>
  <si>
    <t>火焰长矛</t>
  </si>
  <si>
    <t>1207</t>
  </si>
  <si>
    <t>1115,1115</t>
  </si>
  <si>
    <t>9</t>
  </si>
  <si>
    <t>武器类,冷却类,火</t>
  </si>
  <si>
    <t>113</t>
  </si>
  <si>
    <t>月牙斧</t>
  </si>
  <si>
    <t>1217</t>
  </si>
  <si>
    <t>10</t>
  </si>
  <si>
    <t>强化药水</t>
  </si>
  <si>
    <t>115</t>
  </si>
  <si>
    <t>幸运短弓</t>
  </si>
  <si>
    <t>1219,1219</t>
  </si>
  <si>
    <t>11</t>
  </si>
  <si>
    <t>火焰短刀</t>
  </si>
  <si>
    <t>1319</t>
  </si>
  <si>
    <t>12</t>
  </si>
  <si>
    <t>116</t>
  </si>
  <si>
    <t>骷髅帽</t>
  </si>
  <si>
    <t>头盔</t>
  </si>
  <si>
    <t>胡萝卜史莱姆</t>
  </si>
  <si>
    <t>1216</t>
  </si>
  <si>
    <t>1215,1215</t>
  </si>
  <si>
    <t>13</t>
  </si>
  <si>
    <t>117</t>
  </si>
  <si>
    <t>辣椒史莱姆</t>
  </si>
  <si>
    <t>1218</t>
  </si>
  <si>
    <t>14</t>
  </si>
  <si>
    <t>118</t>
  </si>
  <si>
    <t>暗影宝石</t>
  </si>
  <si>
    <t>黑暗类</t>
  </si>
  <si>
    <t>黑暗</t>
  </si>
  <si>
    <t>Attachment_1313</t>
  </si>
  <si>
    <t>长笛</t>
  </si>
  <si>
    <t>冷却类,护盾类</t>
  </si>
  <si>
    <t>119</t>
  </si>
  <si>
    <t>龙鳞皮甲</t>
  </si>
  <si>
    <t>1209</t>
  </si>
  <si>
    <t>1902</t>
  </si>
  <si>
    <t>15</t>
  </si>
  <si>
    <t>幸运招财猫</t>
  </si>
  <si>
    <t>1113</t>
  </si>
  <si>
    <t>16</t>
  </si>
  <si>
    <t>冷却类</t>
  </si>
  <si>
    <t>120</t>
  </si>
  <si>
    <t>魔法水晶</t>
  </si>
  <si>
    <t>冷却类,魔法类</t>
  </si>
  <si>
    <t>121</t>
  </si>
  <si>
    <t>魔法</t>
  </si>
  <si>
    <t>精铁之刃</t>
  </si>
  <si>
    <t>1102,1102</t>
  </si>
  <si>
    <t>17</t>
  </si>
  <si>
    <t>122</t>
  </si>
  <si>
    <t>神龙珠</t>
  </si>
  <si>
    <t>冷却类,火</t>
  </si>
  <si>
    <t>龙鳞护手</t>
  </si>
  <si>
    <t>1210</t>
  </si>
  <si>
    <t>18</t>
  </si>
  <si>
    <t>123</t>
  </si>
  <si>
    <t>狂野之爪</t>
  </si>
  <si>
    <t>19</t>
  </si>
  <si>
    <t>幸运手环</t>
  </si>
  <si>
    <t>124</t>
  </si>
  <si>
    <t>燃烧匕首</t>
  </si>
  <si>
    <t>1208</t>
  </si>
  <si>
    <t>20</t>
  </si>
  <si>
    <t>龙鳞靴</t>
  </si>
  <si>
    <t>1302</t>
  </si>
  <si>
    <t>21</t>
  </si>
  <si>
    <t>燃烧火炬</t>
  </si>
  <si>
    <t>1220</t>
  </si>
  <si>
    <t>1115</t>
  </si>
  <si>
    <t>22</t>
  </si>
  <si>
    <t>水晶法杖</t>
  </si>
  <si>
    <t>1106</t>
  </si>
  <si>
    <t>1317</t>
  </si>
  <si>
    <t>23</t>
  </si>
  <si>
    <t>强效治疗药水</t>
  </si>
  <si>
    <t>1213</t>
  </si>
  <si>
    <t>1110</t>
  </si>
  <si>
    <t>24</t>
  </si>
  <si>
    <t>125</t>
  </si>
  <si>
    <t>法力药水</t>
  </si>
  <si>
    <t>1214</t>
  </si>
  <si>
    <t>25</t>
  </si>
  <si>
    <t>126</t>
  </si>
  <si>
    <t>方形红宝石</t>
  </si>
  <si>
    <t>1281</t>
  </si>
  <si>
    <t>26</t>
  </si>
  <si>
    <t>方形黄宝石</t>
  </si>
  <si>
    <t>1282</t>
  </si>
  <si>
    <t>27</t>
  </si>
  <si>
    <t>方形蓝宝石</t>
  </si>
  <si>
    <t>1283</t>
  </si>
  <si>
    <t>28</t>
  </si>
  <si>
    <t>方形紫宝石</t>
  </si>
  <si>
    <t>1284</t>
  </si>
  <si>
    <t>29</t>
  </si>
  <si>
    <t>倚天剑</t>
  </si>
  <si>
    <t>传说</t>
  </si>
  <si>
    <t>光明盾牌</t>
  </si>
  <si>
    <t>128</t>
  </si>
  <si>
    <t>神圣</t>
  </si>
  <si>
    <t>光明板甲</t>
  </si>
  <si>
    <t>护盾类,战斗开始时</t>
  </si>
  <si>
    <t>129</t>
  </si>
  <si>
    <t>白狼幼崽</t>
  </si>
  <si>
    <t>宠物类,护盾类</t>
  </si>
  <si>
    <t>130</t>
  </si>
  <si>
    <t>黑狼幼崽</t>
  </si>
  <si>
    <t>131</t>
  </si>
  <si>
    <t>近战武器|宠物</t>
  </si>
  <si>
    <t>灰狼幼崽</t>
  </si>
  <si>
    <t>132</t>
  </si>
  <si>
    <t>钢铁史莱姆</t>
  </si>
  <si>
    <t>30</t>
  </si>
  <si>
    <t>133,134</t>
  </si>
  <si>
    <t>鲜血史莱姆</t>
  </si>
  <si>
    <t>1423</t>
  </si>
  <si>
    <t>31</t>
  </si>
  <si>
    <t>宠物类,冷却类,吸血类</t>
  </si>
  <si>
    <t>135</t>
  </si>
  <si>
    <t>勇气药水</t>
  </si>
  <si>
    <t>136</t>
  </si>
  <si>
    <t>强效勇气药水</t>
  </si>
  <si>
    <t>137</t>
  </si>
  <si>
    <t>强效法力药水</t>
  </si>
  <si>
    <t>138</t>
  </si>
  <si>
    <t>吸血药水</t>
  </si>
  <si>
    <t>139</t>
  </si>
  <si>
    <t>榴莲</t>
  </si>
  <si>
    <t>140</t>
  </si>
  <si>
    <t>牛角弓</t>
  </si>
  <si>
    <t>1205</t>
  </si>
  <si>
    <t>1112,1112</t>
  </si>
  <si>
    <t>32</t>
  </si>
  <si>
    <t>141</t>
  </si>
  <si>
    <t>幸运弓</t>
  </si>
  <si>
    <t>1308</t>
  </si>
  <si>
    <t>33</t>
  </si>
  <si>
    <t>142</t>
  </si>
  <si>
    <t>红宝石龙蛋</t>
  </si>
  <si>
    <t>宠物类,火</t>
  </si>
  <si>
    <t>蓝宝石龙蛋</t>
  </si>
  <si>
    <t>紫水晶龙蛋</t>
  </si>
  <si>
    <t>钢铁头盔</t>
  </si>
  <si>
    <t>1310</t>
  </si>
  <si>
    <t>1307</t>
  </si>
  <si>
    <t>34</t>
  </si>
  <si>
    <t>钢铁手套</t>
  </si>
  <si>
    <t>35</t>
  </si>
  <si>
    <t>143</t>
  </si>
  <si>
    <t>瘟疫锅铲</t>
  </si>
  <si>
    <t>1105</t>
  </si>
  <si>
    <t>1313</t>
  </si>
  <si>
    <t>36</t>
  </si>
  <si>
    <t>144</t>
  </si>
  <si>
    <t>利刃手环</t>
  </si>
  <si>
    <t>鲜血护符</t>
  </si>
  <si>
    <t>吸血类</t>
  </si>
  <si>
    <t>咕咕鸟</t>
  </si>
  <si>
    <t>145</t>
  </si>
  <si>
    <t>鲜血护甲</t>
  </si>
  <si>
    <t>37</t>
  </si>
  <si>
    <t>火焰之鞭</t>
  </si>
  <si>
    <t>1301</t>
  </si>
  <si>
    <t>38</t>
  </si>
  <si>
    <t>凤凰</t>
  </si>
  <si>
    <t>武器类,冷却类,宠物类,火</t>
  </si>
  <si>
    <t>远程武器|宠物</t>
  </si>
  <si>
    <t>吸血匕首</t>
  </si>
  <si>
    <t>39</t>
  </si>
  <si>
    <t>146</t>
  </si>
  <si>
    <t>吸蓝刀</t>
  </si>
  <si>
    <t>1303</t>
  </si>
  <si>
    <t>40</t>
  </si>
  <si>
    <t>魔法|吸血</t>
  </si>
  <si>
    <t>钢铁长剑</t>
  </si>
  <si>
    <t>41</t>
  </si>
  <si>
    <t>147</t>
  </si>
  <si>
    <t>凤凰之刃</t>
  </si>
  <si>
    <t>1210,1210</t>
  </si>
  <si>
    <t>42</t>
  </si>
  <si>
    <t>148</t>
  </si>
  <si>
    <t>火焰长刀</t>
  </si>
  <si>
    <t>1309</t>
  </si>
  <si>
    <t>43</t>
  </si>
  <si>
    <t>149</t>
  </si>
  <si>
    <t>铁链鞭</t>
  </si>
  <si>
    <t>44</t>
  </si>
  <si>
    <t>火焰之杖</t>
  </si>
  <si>
    <t>1327</t>
  </si>
  <si>
    <t>1320</t>
  </si>
  <si>
    <t>45</t>
  </si>
  <si>
    <t>火|魔法</t>
  </si>
  <si>
    <t>神圣锅铲</t>
  </si>
  <si>
    <t>1409</t>
  </si>
  <si>
    <t>46</t>
  </si>
  <si>
    <t>150</t>
  </si>
  <si>
    <t>魔法火把</t>
  </si>
  <si>
    <t>1326</t>
  </si>
  <si>
    <t>47</t>
  </si>
  <si>
    <t>151</t>
  </si>
  <si>
    <t>强效硬化药水</t>
  </si>
  <si>
    <t>1101,1101</t>
  </si>
  <si>
    <t>48</t>
  </si>
  <si>
    <t>152</t>
  </si>
  <si>
    <t>石肤护甲</t>
  </si>
  <si>
    <t>49</t>
  </si>
  <si>
    <t>奶酪</t>
  </si>
  <si>
    <t>153</t>
  </si>
  <si>
    <t>暗影头盔</t>
  </si>
  <si>
    <t>50</t>
  </si>
  <si>
    <t>无暇红宝石</t>
  </si>
  <si>
    <t>1381</t>
  </si>
  <si>
    <t>51</t>
  </si>
  <si>
    <t>无暇黄宝石</t>
  </si>
  <si>
    <t>1382</t>
  </si>
  <si>
    <t>52</t>
  </si>
  <si>
    <t>无暇蓝宝石</t>
  </si>
  <si>
    <t>1383</t>
  </si>
  <si>
    <t>53</t>
  </si>
  <si>
    <t>无暇紫宝石</t>
  </si>
  <si>
    <t>1384</t>
  </si>
  <si>
    <t>54</t>
  </si>
  <si>
    <t>圣剑</t>
  </si>
  <si>
    <t>神级</t>
  </si>
  <si>
    <t>刺剑</t>
  </si>
  <si>
    <t>菜刀</t>
  </si>
  <si>
    <t>十字水果刀</t>
  </si>
  <si>
    <t>154,155</t>
  </si>
  <si>
    <t>终极彩虹史莱姆</t>
  </si>
  <si>
    <t>156</t>
  </si>
  <si>
    <t>吸血|神圣|自然</t>
  </si>
  <si>
    <t>神圣史莱姆</t>
  </si>
  <si>
    <t>157</t>
  </si>
  <si>
    <t>黑色巨龙</t>
  </si>
  <si>
    <t>1508</t>
  </si>
  <si>
    <t>55</t>
  </si>
  <si>
    <t>火焰幼龙</t>
  </si>
  <si>
    <t>1416</t>
  </si>
  <si>
    <t>56</t>
  </si>
  <si>
    <t>紫色幼龙</t>
  </si>
  <si>
    <t>1417</t>
  </si>
  <si>
    <t>57</t>
  </si>
  <si>
    <t>魔法幼龙</t>
  </si>
  <si>
    <t>1418</t>
  </si>
  <si>
    <t>58</t>
  </si>
  <si>
    <t>艾露恩之赐</t>
  </si>
  <si>
    <t>暗影艾露恩之赐</t>
  </si>
  <si>
    <t>1511</t>
  </si>
  <si>
    <t>1541</t>
  </si>
  <si>
    <t>59</t>
  </si>
  <si>
    <t>158</t>
  </si>
  <si>
    <t>神圣灰狼幼崽</t>
  </si>
  <si>
    <t>1404</t>
  </si>
  <si>
    <t>60</t>
  </si>
  <si>
    <t>159</t>
  </si>
  <si>
    <t>毁灭黑狼幼崽</t>
  </si>
  <si>
    <t>1405</t>
  </si>
  <si>
    <t>61</t>
  </si>
  <si>
    <t>宠物类,武器类,冷却类</t>
  </si>
  <si>
    <t>160</t>
  </si>
  <si>
    <t>睿智白狼幼崽</t>
  </si>
  <si>
    <t>1406</t>
  </si>
  <si>
    <t>62</t>
  </si>
  <si>
    <t>161</t>
  </si>
  <si>
    <t>李奥瑞克的王冠</t>
  </si>
  <si>
    <t>彩虹独角兽</t>
  </si>
  <si>
    <t>162</t>
  </si>
  <si>
    <t>暗影护甲</t>
  </si>
  <si>
    <t>1403</t>
  </si>
  <si>
    <t>63</t>
  </si>
  <si>
    <t>163</t>
  </si>
  <si>
    <t>艾露恩外衣</t>
  </si>
  <si>
    <t>64</t>
  </si>
  <si>
    <t>护盾类,魔法类</t>
  </si>
  <si>
    <t>164</t>
  </si>
  <si>
    <t>魔法|神圣</t>
  </si>
  <si>
    <t>艾露恩之盾</t>
  </si>
  <si>
    <t>1402</t>
  </si>
  <si>
    <t>65</t>
  </si>
  <si>
    <t>魔法类</t>
  </si>
  <si>
    <t>165</t>
  </si>
  <si>
    <t>圣火护甲</t>
  </si>
  <si>
    <t>66</t>
  </si>
  <si>
    <t>护盾类,火</t>
  </si>
  <si>
    <t>166</t>
  </si>
  <si>
    <t>火|神圣</t>
  </si>
  <si>
    <t>圣火盾牌</t>
  </si>
  <si>
    <t>67</t>
  </si>
  <si>
    <t>167</t>
  </si>
  <si>
    <t>海王长戟</t>
  </si>
  <si>
    <t>1516</t>
  </si>
  <si>
    <t>68</t>
  </si>
  <si>
    <t>168</t>
  </si>
  <si>
    <t>终焉号角</t>
  </si>
  <si>
    <t>169</t>
  </si>
  <si>
    <t>阿拉丁神灯</t>
  </si>
  <si>
    <t>170</t>
  </si>
  <si>
    <t>鲜血护手</t>
  </si>
  <si>
    <t>69</t>
  </si>
  <si>
    <t>171</t>
  </si>
  <si>
    <t>血荆棘魔剑</t>
  </si>
  <si>
    <t>70</t>
  </si>
  <si>
    <t>自然|吸血</t>
  </si>
  <si>
    <t>暗影之吻</t>
  </si>
  <si>
    <t>1501</t>
  </si>
  <si>
    <t>71</t>
  </si>
  <si>
    <t>家传菜刀</t>
  </si>
  <si>
    <t>1503</t>
  </si>
  <si>
    <t>72</t>
  </si>
  <si>
    <t>完美红宝石</t>
  </si>
  <si>
    <t>1481</t>
  </si>
  <si>
    <t>73</t>
  </si>
  <si>
    <t>完美黄宝石</t>
  </si>
  <si>
    <t>1482</t>
  </si>
  <si>
    <t>74</t>
  </si>
  <si>
    <t>完美蓝宝石</t>
  </si>
  <si>
    <t>1483</t>
  </si>
  <si>
    <t>75</t>
  </si>
  <si>
    <t>完美紫宝石</t>
  </si>
  <si>
    <t>1484</t>
  </si>
  <si>
    <t>76</t>
  </si>
  <si>
    <t>铁锤</t>
  </si>
  <si>
    <t>TRUE</t>
  </si>
  <si>
    <t>特别</t>
  </si>
  <si>
    <t>指虎</t>
  </si>
  <si>
    <t>172</t>
  </si>
  <si>
    <t>狼图腾</t>
  </si>
  <si>
    <t>173,174</t>
  </si>
  <si>
    <t>鹿角守护</t>
  </si>
  <si>
    <t>175</t>
  </si>
  <si>
    <t>命令旌旗</t>
  </si>
  <si>
    <t>神圣类,火,冷却类</t>
  </si>
  <si>
    <t>176</t>
  </si>
  <si>
    <t>神圣|火</t>
  </si>
  <si>
    <t>魔法巢穴</t>
  </si>
  <si>
    <t>177</t>
  </si>
  <si>
    <t>一碗美食</t>
  </si>
  <si>
    <t>178</t>
  </si>
  <si>
    <t>神机箭</t>
  </si>
  <si>
    <t>179,180</t>
  </si>
  <si>
    <t>大四叶草</t>
  </si>
  <si>
    <t>爆裂章节</t>
  </si>
  <si>
    <t>191,192</t>
  </si>
  <si>
    <t>黑暗|火</t>
  </si>
  <si>
    <t>旅行袋</t>
  </si>
  <si>
    <t>201</t>
  </si>
  <si>
    <t>背包</t>
  </si>
  <si>
    <t>Bag_2_3</t>
  </si>
  <si>
    <t>火焰储物袋</t>
  </si>
  <si>
    <t>202</t>
  </si>
  <si>
    <t>Bag_3_3</t>
  </si>
  <si>
    <t>野营背包</t>
  </si>
  <si>
    <t>203</t>
  </si>
  <si>
    <t>Bag_3_2</t>
  </si>
  <si>
    <t>亚麻包</t>
  </si>
  <si>
    <t>Bag_2_2</t>
  </si>
  <si>
    <t>腰包</t>
  </si>
  <si>
    <t>205</t>
  </si>
  <si>
    <t>Bag_2_1</t>
  </si>
  <si>
    <t>耐力背包</t>
  </si>
  <si>
    <t>Bag_3_1</t>
  </si>
  <si>
    <t>魔法腰带</t>
  </si>
  <si>
    <t>207</t>
  </si>
  <si>
    <t>Bag_4_1</t>
  </si>
  <si>
    <t>守护手包</t>
  </si>
  <si>
    <t>Bag_1_1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</si>
</sst>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b/>
      <sz val="11"/>
      <color theme="1"/>
      <name val="宋体"/>
      <charset val="134"/>
      <scheme val="minor"/>
    </font>
    <font>
      <b/>
      <sz val="10"/>
      <color theme="1"/>
      <name val="宋体"/>
      <charset val="134"/>
      <scheme val="minor"/>
    </font>
    <font>
      <sz val="11"/>
      <color rgb="FF000000"/>
      <name val="宋体"/>
      <charset val="134"/>
    </font>
    <font>
      <b/>
      <sz val="14"/>
      <color theme="1"/>
      <name val="宋体"/>
      <charset val="134"/>
      <scheme val="minor"/>
    </font>
    <font>
      <u/>
      <sz val="11"/>
      <color rgb="FF0000FF"/>
      <name val="宋体"/>
      <charset val="0"/>
      <scheme val="minor"/>
    </font>
    <font>
      <sz val="10"/>
      <color theme="1"/>
      <name val="宋体"/>
      <charset val="134"/>
      <scheme val="minor"/>
    </font>
    <font>
      <sz val="12"/>
      <color rgb="FF2C2C36"/>
      <name val="宋体"/>
      <charset val="134"/>
    </font>
    <font>
      <sz val="14"/>
      <color theme="1"/>
      <name val="宋体"/>
      <charset val="134"/>
      <scheme val="minor"/>
    </font>
    <font>
      <b/>
      <sz val="18"/>
      <color theme="1"/>
      <name val="宋体"/>
      <charset val="134"/>
      <scheme val="minor"/>
    </font>
    <font>
      <b/>
      <sz val="10"/>
      <name val="宋体"/>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9"/>
      <name val="宋体"/>
      <charset val="134"/>
    </font>
    <font>
      <sz val="9"/>
      <name val="宋体"/>
      <charset val="134"/>
    </font>
  </fonts>
  <fills count="41">
    <fill>
      <patternFill patternType="none"/>
    </fill>
    <fill>
      <patternFill patternType="gray125"/>
    </fill>
    <fill>
      <patternFill patternType="solid">
        <fgColor rgb="FF92D050"/>
        <bgColor indexed="64"/>
      </patternFill>
    </fill>
    <fill>
      <patternFill patternType="solid">
        <fgColor theme="0" tint="-0.35"/>
        <bgColor indexed="64"/>
      </patternFill>
    </fill>
    <fill>
      <patternFill patternType="solid">
        <fgColor theme="0" tint="-0.25"/>
        <bgColor indexed="64"/>
      </patternFill>
    </fill>
    <fill>
      <patternFill patternType="solid">
        <fgColor theme="3" tint="0.4"/>
        <bgColor indexed="64"/>
      </patternFill>
    </fill>
    <fill>
      <patternFill patternType="solid">
        <fgColor theme="7" tint="0.4"/>
        <bgColor indexed="64"/>
      </patternFill>
    </fill>
    <fill>
      <patternFill patternType="solid">
        <fgColor rgb="FFFFFF00"/>
        <bgColor indexed="64"/>
      </patternFill>
    </fill>
    <fill>
      <patternFill patternType="solid">
        <fgColor theme="9" tint="-0.25"/>
        <bgColor indexed="64"/>
      </patternFill>
    </fill>
    <fill>
      <patternFill patternType="solid">
        <fgColor rgb="FF00B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10" borderId="2"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3" applyNumberFormat="0" applyFill="0" applyAlignment="0" applyProtection="0">
      <alignment vertical="center"/>
    </xf>
    <xf numFmtId="0" fontId="17" fillId="0" borderId="4" applyNumberFormat="0" applyFill="0" applyAlignment="0" applyProtection="0">
      <alignment vertical="center"/>
    </xf>
    <xf numFmtId="0" fontId="17" fillId="0" borderId="0" applyNumberFormat="0" applyFill="0" applyBorder="0" applyAlignment="0" applyProtection="0">
      <alignment vertical="center"/>
    </xf>
    <xf numFmtId="0" fontId="18" fillId="11" borderId="5" applyNumberFormat="0" applyAlignment="0" applyProtection="0">
      <alignment vertical="center"/>
    </xf>
    <xf numFmtId="0" fontId="19" fillId="12" borderId="6" applyNumberFormat="0" applyAlignment="0" applyProtection="0">
      <alignment vertical="center"/>
    </xf>
    <xf numFmtId="0" fontId="20" fillId="12" borderId="5" applyNumberFormat="0" applyAlignment="0" applyProtection="0">
      <alignment vertical="center"/>
    </xf>
    <xf numFmtId="0" fontId="21" fillId="13" borderId="7" applyNumberFormat="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8" fillId="34" borderId="0" applyNumberFormat="0" applyBorder="0" applyAlignment="0" applyProtection="0">
      <alignment vertical="center"/>
    </xf>
    <xf numFmtId="0" fontId="28"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8" fillId="38" borderId="0" applyNumberFormat="0" applyBorder="0" applyAlignment="0" applyProtection="0">
      <alignment vertical="center"/>
    </xf>
    <xf numFmtId="0" fontId="28" fillId="39" borderId="0" applyNumberFormat="0" applyBorder="0" applyAlignment="0" applyProtection="0">
      <alignment vertical="center"/>
    </xf>
    <xf numFmtId="0" fontId="27" fillId="40" borderId="0" applyNumberFormat="0" applyBorder="0" applyAlignment="0" applyProtection="0">
      <alignment vertical="center"/>
    </xf>
  </cellStyleXfs>
  <cellXfs count="28">
    <xf numFmtId="0" fontId="0" fillId="0" borderId="0" xfId="0">
      <alignment vertical="center"/>
    </xf>
    <xf numFmtId="0" fontId="1" fillId="2" borderId="1" xfId="0" applyFont="1" applyFill="1" applyBorder="1" applyAlignment="1">
      <alignment horizontal="center" vertic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Font="1" applyAlignment="1">
      <alignment horizontal="center" vertical="center"/>
    </xf>
    <xf numFmtId="0" fontId="0" fillId="3" borderId="0" xfId="0" applyFill="1" applyAlignment="1">
      <alignment horizontal="center" vertical="center"/>
    </xf>
    <xf numFmtId="49" fontId="1" fillId="2" borderId="1" xfId="0" applyNumberFormat="1" applyFont="1" applyFill="1" applyBorder="1" applyAlignment="1">
      <alignment horizontal="center" vertical="center"/>
    </xf>
    <xf numFmtId="0" fontId="2" fillId="4" borderId="0" xfId="0" applyFont="1" applyFill="1" applyAlignment="1">
      <alignment horizontal="center" vertical="center"/>
    </xf>
    <xf numFmtId="0" fontId="3" fillId="0" borderId="0" xfId="0" applyNumberFormat="1"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NumberFormat="1" applyAlignment="1">
      <alignment horizontal="center" vertical="center"/>
    </xf>
    <xf numFmtId="0" fontId="2" fillId="5" borderId="0" xfId="0" applyFont="1" applyFill="1" applyAlignment="1">
      <alignment horizontal="center" vertical="center"/>
    </xf>
    <xf numFmtId="0" fontId="5" fillId="0" borderId="0" xfId="6" applyNumberFormat="1" applyAlignment="1">
      <alignment horizontal="center" vertical="center"/>
    </xf>
    <xf numFmtId="0" fontId="2" fillId="6" borderId="0" xfId="0" applyFont="1" applyFill="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1" fillId="3" borderId="1" xfId="0" applyFont="1" applyFill="1" applyBorder="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2" borderId="1" xfId="0" applyFont="1" applyFill="1" applyBorder="1" applyAlignment="1" applyProtection="1">
      <alignment horizontal="center" vertical="center" wrapText="1"/>
    </xf>
    <xf numFmtId="0" fontId="2" fillId="7" borderId="0" xfId="0" applyFont="1" applyFill="1" applyAlignment="1">
      <alignment horizontal="center" vertical="center"/>
    </xf>
    <xf numFmtId="0" fontId="2" fillId="8" borderId="0" xfId="0" applyFont="1" applyFill="1" applyAlignment="1">
      <alignment horizontal="center" vertical="center"/>
    </xf>
    <xf numFmtId="3" fontId="3" fillId="0" borderId="0" xfId="0" applyNumberFormat="1" applyFont="1" applyAlignment="1">
      <alignment horizontal="center" vertical="center"/>
    </xf>
    <xf numFmtId="0" fontId="2" fillId="9" borderId="0" xfId="0" applyFont="1" applyFill="1" applyAlignment="1">
      <alignment horizontal="center" vertical="center"/>
    </xf>
    <xf numFmtId="0" fontId="4" fillId="7" borderId="0" xfId="0" applyFont="1" applyFill="1" applyAlignment="1">
      <alignment horizontal="center" vertical="center"/>
    </xf>
    <xf numFmtId="0" fontId="2" fillId="0" borderId="0" xfId="0" applyFon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9" Type="http://schemas.openxmlformats.org/officeDocument/2006/relationships/image" Target="media/image99.png"/><Relationship Id="rId98" Type="http://schemas.openxmlformats.org/officeDocument/2006/relationships/image" Target="media/image98.png"/><Relationship Id="rId97" Type="http://schemas.openxmlformats.org/officeDocument/2006/relationships/image" Target="media/image97.png"/><Relationship Id="rId96" Type="http://schemas.openxmlformats.org/officeDocument/2006/relationships/image" Target="media/image96.png"/><Relationship Id="rId95" Type="http://schemas.openxmlformats.org/officeDocument/2006/relationships/image" Target="media/image95.png"/><Relationship Id="rId94" Type="http://schemas.openxmlformats.org/officeDocument/2006/relationships/image" Target="media/image94.png"/><Relationship Id="rId93" Type="http://schemas.openxmlformats.org/officeDocument/2006/relationships/image" Target="media/image93.png"/><Relationship Id="rId92" Type="http://schemas.openxmlformats.org/officeDocument/2006/relationships/image" Target="media/image92.png"/><Relationship Id="rId91" Type="http://schemas.openxmlformats.org/officeDocument/2006/relationships/image" Target="media/image91.png"/><Relationship Id="rId90" Type="http://schemas.openxmlformats.org/officeDocument/2006/relationships/image" Target="media/image90.png"/><Relationship Id="rId9" Type="http://schemas.openxmlformats.org/officeDocument/2006/relationships/image" Target="media/image9.png"/><Relationship Id="rId89" Type="http://schemas.openxmlformats.org/officeDocument/2006/relationships/image" Target="media/image89.png"/><Relationship Id="rId88" Type="http://schemas.openxmlformats.org/officeDocument/2006/relationships/image" Target="media/image88.png"/><Relationship Id="rId87" Type="http://schemas.openxmlformats.org/officeDocument/2006/relationships/image" Target="media/image87.png"/><Relationship Id="rId86" Type="http://schemas.openxmlformats.org/officeDocument/2006/relationships/image" Target="media/image86.png"/><Relationship Id="rId85" Type="http://schemas.openxmlformats.org/officeDocument/2006/relationships/image" Target="media/image85.png"/><Relationship Id="rId84" Type="http://schemas.openxmlformats.org/officeDocument/2006/relationships/image" Target="media/image84.png"/><Relationship Id="rId83" Type="http://schemas.openxmlformats.org/officeDocument/2006/relationships/image" Target="media/image83.png"/><Relationship Id="rId82" Type="http://schemas.openxmlformats.org/officeDocument/2006/relationships/image" Target="media/image82.png"/><Relationship Id="rId81" Type="http://schemas.openxmlformats.org/officeDocument/2006/relationships/image" Target="media/image81.png"/><Relationship Id="rId80" Type="http://schemas.openxmlformats.org/officeDocument/2006/relationships/image" Target="media/image80.png"/><Relationship Id="rId8" Type="http://schemas.openxmlformats.org/officeDocument/2006/relationships/image" Target="media/image8.png"/><Relationship Id="rId79" Type="http://schemas.openxmlformats.org/officeDocument/2006/relationships/image" Target="media/image79.png"/><Relationship Id="rId78" Type="http://schemas.openxmlformats.org/officeDocument/2006/relationships/image" Target="media/image78.png"/><Relationship Id="rId77" Type="http://schemas.openxmlformats.org/officeDocument/2006/relationships/image" Target="media/image77.png"/><Relationship Id="rId76" Type="http://schemas.openxmlformats.org/officeDocument/2006/relationships/image" Target="media/image76.png"/><Relationship Id="rId75" Type="http://schemas.openxmlformats.org/officeDocument/2006/relationships/image" Target="media/image75.png"/><Relationship Id="rId74" Type="http://schemas.openxmlformats.org/officeDocument/2006/relationships/image" Target="media/image74.png"/><Relationship Id="rId73" Type="http://schemas.openxmlformats.org/officeDocument/2006/relationships/image" Target="media/image73.png"/><Relationship Id="rId72" Type="http://schemas.openxmlformats.org/officeDocument/2006/relationships/image" Target="media/image72.png"/><Relationship Id="rId71" Type="http://schemas.openxmlformats.org/officeDocument/2006/relationships/image" Target="media/image71.png"/><Relationship Id="rId70" Type="http://schemas.openxmlformats.org/officeDocument/2006/relationships/image" Target="media/image70.png"/><Relationship Id="rId7" Type="http://schemas.openxmlformats.org/officeDocument/2006/relationships/image" Target="media/image7.png"/><Relationship Id="rId69" Type="http://schemas.openxmlformats.org/officeDocument/2006/relationships/image" Target="media/image69.png"/><Relationship Id="rId68" Type="http://schemas.openxmlformats.org/officeDocument/2006/relationships/image" Target="media/image68.png"/><Relationship Id="rId67" Type="http://schemas.openxmlformats.org/officeDocument/2006/relationships/image" Target="media/image67.png"/><Relationship Id="rId66" Type="http://schemas.openxmlformats.org/officeDocument/2006/relationships/image" Target="media/image66.png"/><Relationship Id="rId65" Type="http://schemas.openxmlformats.org/officeDocument/2006/relationships/image" Target="media/image65.png"/><Relationship Id="rId64" Type="http://schemas.openxmlformats.org/officeDocument/2006/relationships/image" Target="media/image64.png"/><Relationship Id="rId63" Type="http://schemas.openxmlformats.org/officeDocument/2006/relationships/image" Target="media/image63.png"/><Relationship Id="rId62" Type="http://schemas.openxmlformats.org/officeDocument/2006/relationships/image" Target="media/image62.png"/><Relationship Id="rId61" Type="http://schemas.openxmlformats.org/officeDocument/2006/relationships/image" Target="media/image61.png"/><Relationship Id="rId60" Type="http://schemas.openxmlformats.org/officeDocument/2006/relationships/image" Target="media/image60.png"/><Relationship Id="rId6" Type="http://schemas.openxmlformats.org/officeDocument/2006/relationships/image" Target="media/image6.png"/><Relationship Id="rId59" Type="http://schemas.openxmlformats.org/officeDocument/2006/relationships/image" Target="media/image59.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8" Type="http://schemas.openxmlformats.org/officeDocument/2006/relationships/image" Target="media/image238.png"/><Relationship Id="rId237" Type="http://schemas.openxmlformats.org/officeDocument/2006/relationships/image" Target="media/image237.png"/><Relationship Id="rId236" Type="http://schemas.openxmlformats.org/officeDocument/2006/relationships/image" Target="media/image236.png"/><Relationship Id="rId235" Type="http://schemas.openxmlformats.org/officeDocument/2006/relationships/image" Target="media/image235.png"/><Relationship Id="rId234" Type="http://schemas.openxmlformats.org/officeDocument/2006/relationships/image" Target="media/image234.png"/><Relationship Id="rId233" Type="http://schemas.openxmlformats.org/officeDocument/2006/relationships/image" Target="media/image233.png"/><Relationship Id="rId232" Type="http://schemas.openxmlformats.org/officeDocument/2006/relationships/image" Target="media/image232.png"/><Relationship Id="rId231" Type="http://schemas.openxmlformats.org/officeDocument/2006/relationships/image" Target="media/image231.png"/><Relationship Id="rId230" Type="http://schemas.openxmlformats.org/officeDocument/2006/relationships/image" Target="media/image230.png"/><Relationship Id="rId23" Type="http://schemas.openxmlformats.org/officeDocument/2006/relationships/image" Target="media/image23.png"/><Relationship Id="rId229" Type="http://schemas.openxmlformats.org/officeDocument/2006/relationships/image" Target="media/image229.png"/><Relationship Id="rId228" Type="http://schemas.openxmlformats.org/officeDocument/2006/relationships/image" Target="media/image228.png"/><Relationship Id="rId227" Type="http://schemas.openxmlformats.org/officeDocument/2006/relationships/image" Target="media/image227.png"/><Relationship Id="rId226" Type="http://schemas.openxmlformats.org/officeDocument/2006/relationships/image" Target="media/image226.png"/><Relationship Id="rId225" Type="http://schemas.openxmlformats.org/officeDocument/2006/relationships/image" Target="media/image225.png"/><Relationship Id="rId224" Type="http://schemas.openxmlformats.org/officeDocument/2006/relationships/image" Target="media/image224.png"/><Relationship Id="rId223" Type="http://schemas.openxmlformats.org/officeDocument/2006/relationships/image" Target="media/image223.png"/><Relationship Id="rId222" Type="http://schemas.openxmlformats.org/officeDocument/2006/relationships/image" Target="media/image222.png"/><Relationship Id="rId221" Type="http://schemas.openxmlformats.org/officeDocument/2006/relationships/image" Target="media/image221.png"/><Relationship Id="rId220" Type="http://schemas.openxmlformats.org/officeDocument/2006/relationships/image" Target="media/image220.png"/><Relationship Id="rId22" Type="http://schemas.openxmlformats.org/officeDocument/2006/relationships/image" Target="media/image22.png"/><Relationship Id="rId219" Type="http://schemas.openxmlformats.org/officeDocument/2006/relationships/image" Target="media/image219.png"/><Relationship Id="rId218" Type="http://schemas.openxmlformats.org/officeDocument/2006/relationships/image" Target="media/image218.png"/><Relationship Id="rId217" Type="http://schemas.openxmlformats.org/officeDocument/2006/relationships/image" Target="media/image217.png"/><Relationship Id="rId216" Type="http://schemas.openxmlformats.org/officeDocument/2006/relationships/image" Target="media/image216.png"/><Relationship Id="rId215" Type="http://schemas.openxmlformats.org/officeDocument/2006/relationships/image" Target="media/image215.png"/><Relationship Id="rId214" Type="http://schemas.openxmlformats.org/officeDocument/2006/relationships/image" Target="media/image214.png"/><Relationship Id="rId213" Type="http://schemas.openxmlformats.org/officeDocument/2006/relationships/image" Target="media/image213.png"/><Relationship Id="rId212" Type="http://schemas.openxmlformats.org/officeDocument/2006/relationships/image" Target="media/image212.png"/><Relationship Id="rId211" Type="http://schemas.openxmlformats.org/officeDocument/2006/relationships/image" Target="media/image211.png"/><Relationship Id="rId210" Type="http://schemas.openxmlformats.org/officeDocument/2006/relationships/image" Target="media/image210.png"/><Relationship Id="rId21" Type="http://schemas.openxmlformats.org/officeDocument/2006/relationships/image" Target="media/image21.png"/><Relationship Id="rId209" Type="http://schemas.openxmlformats.org/officeDocument/2006/relationships/image" Target="media/image209.png"/><Relationship Id="rId208" Type="http://schemas.openxmlformats.org/officeDocument/2006/relationships/image" Target="media/image208.png"/><Relationship Id="rId207" Type="http://schemas.openxmlformats.org/officeDocument/2006/relationships/image" Target="media/image207.png"/><Relationship Id="rId206" Type="http://schemas.openxmlformats.org/officeDocument/2006/relationships/image" Target="media/image206.png"/><Relationship Id="rId205" Type="http://schemas.openxmlformats.org/officeDocument/2006/relationships/image" Target="media/image205.png"/><Relationship Id="rId204" Type="http://schemas.openxmlformats.org/officeDocument/2006/relationships/image" Target="media/image204.png"/><Relationship Id="rId203" Type="http://schemas.openxmlformats.org/officeDocument/2006/relationships/image" Target="media/image203.png"/><Relationship Id="rId202" Type="http://schemas.openxmlformats.org/officeDocument/2006/relationships/image" Target="media/image202.png"/><Relationship Id="rId201" Type="http://schemas.openxmlformats.org/officeDocument/2006/relationships/image" Target="media/image201.png"/><Relationship Id="rId200" Type="http://schemas.openxmlformats.org/officeDocument/2006/relationships/image" Target="media/image200.png"/><Relationship Id="rId20" Type="http://schemas.openxmlformats.org/officeDocument/2006/relationships/image" Target="media/image20.png"/><Relationship Id="rId2" Type="http://schemas.openxmlformats.org/officeDocument/2006/relationships/image" Target="media/image2.png"/><Relationship Id="rId199" Type="http://schemas.openxmlformats.org/officeDocument/2006/relationships/image" Target="media/image199.png"/><Relationship Id="rId198" Type="http://schemas.openxmlformats.org/officeDocument/2006/relationships/image" Target="media/image198.png"/><Relationship Id="rId197" Type="http://schemas.openxmlformats.org/officeDocument/2006/relationships/image" Target="media/image197.png"/><Relationship Id="rId196" Type="http://schemas.openxmlformats.org/officeDocument/2006/relationships/image" Target="media/image196.png"/><Relationship Id="rId195" Type="http://schemas.openxmlformats.org/officeDocument/2006/relationships/image" Target="media/image195.png"/><Relationship Id="rId194" Type="http://schemas.openxmlformats.org/officeDocument/2006/relationships/image" Target="media/image194.png"/><Relationship Id="rId193" Type="http://schemas.openxmlformats.org/officeDocument/2006/relationships/image" Target="media/image193.png"/><Relationship Id="rId192" Type="http://schemas.openxmlformats.org/officeDocument/2006/relationships/image" Target="media/image192.png"/><Relationship Id="rId191" Type="http://schemas.openxmlformats.org/officeDocument/2006/relationships/image" Target="media/image191.png"/><Relationship Id="rId190" Type="http://schemas.openxmlformats.org/officeDocument/2006/relationships/image" Target="media/image190.png"/><Relationship Id="rId19" Type="http://schemas.openxmlformats.org/officeDocument/2006/relationships/image" Target="media/image19.png"/><Relationship Id="rId189" Type="http://schemas.openxmlformats.org/officeDocument/2006/relationships/image" Target="media/image189.png"/><Relationship Id="rId188" Type="http://schemas.openxmlformats.org/officeDocument/2006/relationships/image" Target="media/image188.png"/><Relationship Id="rId187" Type="http://schemas.openxmlformats.org/officeDocument/2006/relationships/image" Target="media/image187.png"/><Relationship Id="rId186" Type="http://schemas.openxmlformats.org/officeDocument/2006/relationships/image" Target="media/image186.png"/><Relationship Id="rId185" Type="http://schemas.openxmlformats.org/officeDocument/2006/relationships/image" Target="media/image185.png"/><Relationship Id="rId184" Type="http://schemas.openxmlformats.org/officeDocument/2006/relationships/image" Target="media/image184.png"/><Relationship Id="rId183" Type="http://schemas.openxmlformats.org/officeDocument/2006/relationships/image" Target="media/image183.png"/><Relationship Id="rId182" Type="http://schemas.openxmlformats.org/officeDocument/2006/relationships/image" Target="media/image182.png"/><Relationship Id="rId181" Type="http://schemas.openxmlformats.org/officeDocument/2006/relationships/image" Target="media/image181.png"/><Relationship Id="rId180" Type="http://schemas.openxmlformats.org/officeDocument/2006/relationships/image" Target="media/image180.png"/><Relationship Id="rId18" Type="http://schemas.openxmlformats.org/officeDocument/2006/relationships/image" Target="media/image18.png"/><Relationship Id="rId179" Type="http://schemas.openxmlformats.org/officeDocument/2006/relationships/image" Target="media/image179.png"/><Relationship Id="rId178" Type="http://schemas.openxmlformats.org/officeDocument/2006/relationships/image" Target="media/image178.png"/><Relationship Id="rId177" Type="http://schemas.openxmlformats.org/officeDocument/2006/relationships/image" Target="media/image177.png"/><Relationship Id="rId176" Type="http://schemas.openxmlformats.org/officeDocument/2006/relationships/image" Target="media/image176.png"/><Relationship Id="rId175" Type="http://schemas.openxmlformats.org/officeDocument/2006/relationships/image" Target="media/image175.png"/><Relationship Id="rId174" Type="http://schemas.openxmlformats.org/officeDocument/2006/relationships/image" Target="media/image174.png"/><Relationship Id="rId173" Type="http://schemas.openxmlformats.org/officeDocument/2006/relationships/image" Target="media/image173.png"/><Relationship Id="rId172" Type="http://schemas.openxmlformats.org/officeDocument/2006/relationships/image" Target="media/image172.png"/><Relationship Id="rId171" Type="http://schemas.openxmlformats.org/officeDocument/2006/relationships/image" Target="media/image171.png"/><Relationship Id="rId170" Type="http://schemas.openxmlformats.org/officeDocument/2006/relationships/image" Target="media/image170.png"/><Relationship Id="rId17" Type="http://schemas.openxmlformats.org/officeDocument/2006/relationships/image" Target="media/image17.png"/><Relationship Id="rId169" Type="http://schemas.openxmlformats.org/officeDocument/2006/relationships/image" Target="media/image169.png"/><Relationship Id="rId168" Type="http://schemas.openxmlformats.org/officeDocument/2006/relationships/image" Target="media/image168.png"/><Relationship Id="rId167" Type="http://schemas.openxmlformats.org/officeDocument/2006/relationships/image" Target="media/image167.png"/><Relationship Id="rId166" Type="http://schemas.openxmlformats.org/officeDocument/2006/relationships/image" Target="media/image166.png"/><Relationship Id="rId165" Type="http://schemas.openxmlformats.org/officeDocument/2006/relationships/image" Target="media/image165.png"/><Relationship Id="rId164" Type="http://schemas.openxmlformats.org/officeDocument/2006/relationships/image" Target="media/image164.png"/><Relationship Id="rId163" Type="http://schemas.openxmlformats.org/officeDocument/2006/relationships/image" Target="media/image163.png"/><Relationship Id="rId162" Type="http://schemas.openxmlformats.org/officeDocument/2006/relationships/image" Target="media/image162.png"/><Relationship Id="rId161" Type="http://schemas.openxmlformats.org/officeDocument/2006/relationships/image" Target="media/image161.png"/><Relationship Id="rId160" Type="http://schemas.openxmlformats.org/officeDocument/2006/relationships/image" Target="media/image160.png"/><Relationship Id="rId16" Type="http://schemas.openxmlformats.org/officeDocument/2006/relationships/image" Target="media/image16.png"/><Relationship Id="rId159" Type="http://schemas.openxmlformats.org/officeDocument/2006/relationships/image" Target="media/image159.png"/><Relationship Id="rId158" Type="http://schemas.openxmlformats.org/officeDocument/2006/relationships/image" Target="media/image158.png"/><Relationship Id="rId157" Type="http://schemas.openxmlformats.org/officeDocument/2006/relationships/image" Target="media/image157.png"/><Relationship Id="rId156" Type="http://schemas.openxmlformats.org/officeDocument/2006/relationships/image" Target="media/image156.png"/><Relationship Id="rId155" Type="http://schemas.openxmlformats.org/officeDocument/2006/relationships/image" Target="media/image155.png"/><Relationship Id="rId154" Type="http://schemas.openxmlformats.org/officeDocument/2006/relationships/image" Target="media/image154.png"/><Relationship Id="rId153" Type="http://schemas.openxmlformats.org/officeDocument/2006/relationships/image" Target="media/image153.png"/><Relationship Id="rId152" Type="http://schemas.openxmlformats.org/officeDocument/2006/relationships/image" Target="media/image152.png"/><Relationship Id="rId151" Type="http://schemas.openxmlformats.org/officeDocument/2006/relationships/image" Target="media/image151.png"/><Relationship Id="rId150" Type="http://schemas.openxmlformats.org/officeDocument/2006/relationships/image" Target="media/image150.png"/><Relationship Id="rId15" Type="http://schemas.openxmlformats.org/officeDocument/2006/relationships/image" Target="media/image15.png"/><Relationship Id="rId149" Type="http://schemas.openxmlformats.org/officeDocument/2006/relationships/image" Target="media/image149.png"/><Relationship Id="rId148" Type="http://schemas.openxmlformats.org/officeDocument/2006/relationships/image" Target="media/image148.png"/><Relationship Id="rId147" Type="http://schemas.openxmlformats.org/officeDocument/2006/relationships/image" Target="media/image147.png"/><Relationship Id="rId146" Type="http://schemas.openxmlformats.org/officeDocument/2006/relationships/image" Target="media/image146.png"/><Relationship Id="rId145" Type="http://schemas.openxmlformats.org/officeDocument/2006/relationships/image" Target="media/image145.png"/><Relationship Id="rId144" Type="http://schemas.openxmlformats.org/officeDocument/2006/relationships/image" Target="media/image144.png"/><Relationship Id="rId143" Type="http://schemas.openxmlformats.org/officeDocument/2006/relationships/image" Target="media/image143.png"/><Relationship Id="rId142" Type="http://schemas.openxmlformats.org/officeDocument/2006/relationships/image" Target="media/image142.png"/><Relationship Id="rId141" Type="http://schemas.openxmlformats.org/officeDocument/2006/relationships/image" Target="media/image141.png"/><Relationship Id="rId140" Type="http://schemas.openxmlformats.org/officeDocument/2006/relationships/image" Target="media/image140.png"/><Relationship Id="rId14" Type="http://schemas.openxmlformats.org/officeDocument/2006/relationships/image" Target="media/image14.png"/><Relationship Id="rId139" Type="http://schemas.openxmlformats.org/officeDocument/2006/relationships/image" Target="media/image139.png"/><Relationship Id="rId138" Type="http://schemas.openxmlformats.org/officeDocument/2006/relationships/image" Target="media/image138.png"/><Relationship Id="rId137" Type="http://schemas.openxmlformats.org/officeDocument/2006/relationships/image" Target="media/image137.png"/><Relationship Id="rId136" Type="http://schemas.openxmlformats.org/officeDocument/2006/relationships/image" Target="media/image136.png"/><Relationship Id="rId135" Type="http://schemas.openxmlformats.org/officeDocument/2006/relationships/image" Target="media/image135.png"/><Relationship Id="rId134" Type="http://schemas.openxmlformats.org/officeDocument/2006/relationships/image" Target="media/image134.png"/><Relationship Id="rId133" Type="http://schemas.openxmlformats.org/officeDocument/2006/relationships/image" Target="media/image133.png"/><Relationship Id="rId132" Type="http://schemas.openxmlformats.org/officeDocument/2006/relationships/image" Target="media/image132.png"/><Relationship Id="rId131" Type="http://schemas.openxmlformats.org/officeDocument/2006/relationships/image" Target="media/image131.png"/><Relationship Id="rId130" Type="http://schemas.openxmlformats.org/officeDocument/2006/relationships/image" Target="media/image130.png"/><Relationship Id="rId13" Type="http://schemas.openxmlformats.org/officeDocument/2006/relationships/image" Target="media/image13.png"/><Relationship Id="rId129" Type="http://schemas.openxmlformats.org/officeDocument/2006/relationships/image" Target="media/image129.png"/><Relationship Id="rId128" Type="http://schemas.openxmlformats.org/officeDocument/2006/relationships/image" Target="media/image128.png"/><Relationship Id="rId127" Type="http://schemas.openxmlformats.org/officeDocument/2006/relationships/image" Target="media/image127.png"/><Relationship Id="rId126" Type="http://schemas.openxmlformats.org/officeDocument/2006/relationships/image" Target="media/image126.png"/><Relationship Id="rId125" Type="http://schemas.openxmlformats.org/officeDocument/2006/relationships/image" Target="media/image125.png"/><Relationship Id="rId124" Type="http://schemas.openxmlformats.org/officeDocument/2006/relationships/image" Target="media/image124.png"/><Relationship Id="rId123" Type="http://schemas.openxmlformats.org/officeDocument/2006/relationships/image" Target="media/image123.png"/><Relationship Id="rId122" Type="http://schemas.openxmlformats.org/officeDocument/2006/relationships/image" Target="media/image122.png"/><Relationship Id="rId121" Type="http://schemas.openxmlformats.org/officeDocument/2006/relationships/image" Target="media/image121.png"/><Relationship Id="rId120" Type="http://schemas.openxmlformats.org/officeDocument/2006/relationships/image" Target="media/image120.png"/><Relationship Id="rId12" Type="http://schemas.openxmlformats.org/officeDocument/2006/relationships/image" Target="media/image12.png"/><Relationship Id="rId119" Type="http://schemas.openxmlformats.org/officeDocument/2006/relationships/image" Target="media/image119.png"/><Relationship Id="rId118" Type="http://schemas.openxmlformats.org/officeDocument/2006/relationships/image" Target="media/image118.png"/><Relationship Id="rId117" Type="http://schemas.openxmlformats.org/officeDocument/2006/relationships/image" Target="media/image117.png"/><Relationship Id="rId116" Type="http://schemas.openxmlformats.org/officeDocument/2006/relationships/image" Target="media/image116.png"/><Relationship Id="rId115" Type="http://schemas.openxmlformats.org/officeDocument/2006/relationships/image" Target="media/image115.png"/><Relationship Id="rId114" Type="http://schemas.openxmlformats.org/officeDocument/2006/relationships/image" Target="media/image114.png"/><Relationship Id="rId113" Type="http://schemas.openxmlformats.org/officeDocument/2006/relationships/image" Target="media/image113.png"/><Relationship Id="rId112" Type="http://schemas.openxmlformats.org/officeDocument/2006/relationships/image" Target="media/image112.png"/><Relationship Id="rId111" Type="http://schemas.openxmlformats.org/officeDocument/2006/relationships/image" Target="media/image111.png"/><Relationship Id="rId110" Type="http://schemas.openxmlformats.org/officeDocument/2006/relationships/image" Target="media/image110.png"/><Relationship Id="rId11" Type="http://schemas.openxmlformats.org/officeDocument/2006/relationships/image" Target="media/image11.png"/><Relationship Id="rId109" Type="http://schemas.openxmlformats.org/officeDocument/2006/relationships/image" Target="media/image109.png"/><Relationship Id="rId108" Type="http://schemas.openxmlformats.org/officeDocument/2006/relationships/image" Target="media/image108.png"/><Relationship Id="rId107" Type="http://schemas.openxmlformats.org/officeDocument/2006/relationships/image" Target="media/image107.png"/><Relationship Id="rId106" Type="http://schemas.openxmlformats.org/officeDocument/2006/relationships/image" Target="media/image106.png"/><Relationship Id="rId105" Type="http://schemas.openxmlformats.org/officeDocument/2006/relationships/image" Target="media/image105.png"/><Relationship Id="rId104" Type="http://schemas.openxmlformats.org/officeDocument/2006/relationships/image" Target="media/image104.png"/><Relationship Id="rId103" Type="http://schemas.openxmlformats.org/officeDocument/2006/relationships/image" Target="media/image103.png"/><Relationship Id="rId102" Type="http://schemas.openxmlformats.org/officeDocument/2006/relationships/image" Target="media/image102.png"/><Relationship Id="rId101" Type="http://schemas.openxmlformats.org/officeDocument/2006/relationships/image" Target="media/image101.png"/><Relationship Id="rId100" Type="http://schemas.openxmlformats.org/officeDocument/2006/relationships/image" Target="media/image100.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00"/>
  <sheetViews>
    <sheetView tabSelected="1" zoomScale="115" zoomScaleNormal="115" workbookViewId="0">
      <pane xSplit="4" ySplit="3" topLeftCell="Q4" activePane="bottomRight" state="frozen"/>
      <selection/>
      <selection pane="topRight"/>
      <selection pane="bottomLeft"/>
      <selection pane="bottomRight" activeCell="W4" sqref="W4"/>
    </sheetView>
  </sheetViews>
  <sheetFormatPr defaultColWidth="9" defaultRowHeight="13.5"/>
  <cols>
    <col min="1" max="1" width="9" style="2"/>
    <col min="2" max="2" width="11.4083333333333" style="2" customWidth="1"/>
    <col min="3" max="3" width="19.3666666666667" style="3" customWidth="1"/>
    <col min="4" max="4" width="20.6166666666667" style="2" customWidth="1"/>
    <col min="5" max="5" width="18.5916666666667" style="3" customWidth="1"/>
    <col min="6" max="8" width="22.5" style="3" customWidth="1"/>
    <col min="9" max="9" width="15.0833333333333" style="2" customWidth="1"/>
    <col min="10" max="10" width="28.9666666666667" style="2" customWidth="1"/>
    <col min="11" max="11" width="20.7666666666667" style="3" customWidth="1"/>
    <col min="12" max="14" width="11.75" style="2" customWidth="1"/>
    <col min="15" max="15" width="15.6" style="2" customWidth="1"/>
    <col min="16" max="17" width="24.9083333333333" style="2" customWidth="1"/>
    <col min="18" max="18" width="25.5416666666667" style="4" customWidth="1"/>
    <col min="19" max="19" width="23.1" style="2" customWidth="1"/>
    <col min="20" max="20" width="27.5" style="2" customWidth="1"/>
    <col min="21" max="21" width="39.0416666666667" style="5" customWidth="1"/>
    <col min="22" max="22" width="13.35" style="2" customWidth="1"/>
    <col min="23" max="23" width="24.775" style="2" customWidth="1"/>
    <col min="24" max="16384" width="9" style="2"/>
  </cols>
  <sheetData>
    <row r="1" s="1" customFormat="1" ht="13" customHeight="1" spans="1:23">
      <c r="A1" s="1" t="s">
        <v>0</v>
      </c>
      <c r="B1" s="1" t="s">
        <v>1</v>
      </c>
      <c r="C1" s="6"/>
      <c r="D1" s="1" t="s">
        <v>2</v>
      </c>
      <c r="E1" s="6" t="s">
        <v>3</v>
      </c>
      <c r="F1" s="6" t="s">
        <v>4</v>
      </c>
      <c r="G1" s="6" t="s">
        <v>5</v>
      </c>
      <c r="H1" s="6" t="s">
        <v>6</v>
      </c>
      <c r="I1" s="1" t="s">
        <v>7</v>
      </c>
      <c r="J1" s="1" t="s">
        <v>8</v>
      </c>
      <c r="K1" s="6" t="s">
        <v>9</v>
      </c>
      <c r="L1" s="1" t="s">
        <v>10</v>
      </c>
      <c r="M1" s="1" t="s">
        <v>11</v>
      </c>
      <c r="P1" s="1" t="s">
        <v>12</v>
      </c>
      <c r="Q1" s="1" t="s">
        <v>13</v>
      </c>
      <c r="R1" s="1" t="s">
        <v>14</v>
      </c>
      <c r="S1" s="1" t="s">
        <v>15</v>
      </c>
      <c r="T1" s="1" t="s">
        <v>16</v>
      </c>
      <c r="U1" s="18" t="s">
        <v>17</v>
      </c>
      <c r="V1" s="1" t="s">
        <v>18</v>
      </c>
      <c r="W1" s="1" t="s">
        <v>19</v>
      </c>
    </row>
    <row r="2" s="1" customFormat="1" ht="13" customHeight="1" spans="1:25">
      <c r="A2" s="1" t="s">
        <v>20</v>
      </c>
      <c r="B2" s="1" t="s">
        <v>21</v>
      </c>
      <c r="C2" s="6" t="s">
        <v>22</v>
      </c>
      <c r="D2" s="1" t="s">
        <v>23</v>
      </c>
      <c r="E2" s="6" t="s">
        <v>24</v>
      </c>
      <c r="F2" s="6" t="s">
        <v>25</v>
      </c>
      <c r="G2" s="6" t="s">
        <v>26</v>
      </c>
      <c r="H2" s="6" t="s">
        <v>27</v>
      </c>
      <c r="I2" s="1" t="s">
        <v>28</v>
      </c>
      <c r="J2" s="1" t="s">
        <v>29</v>
      </c>
      <c r="K2" s="6" t="s">
        <v>30</v>
      </c>
      <c r="L2" s="1" t="s">
        <v>31</v>
      </c>
      <c r="M2" s="1" t="s">
        <v>32</v>
      </c>
      <c r="N2" s="1" t="s">
        <v>33</v>
      </c>
      <c r="O2" s="1" t="s">
        <v>34</v>
      </c>
      <c r="P2" s="1" t="s">
        <v>35</v>
      </c>
      <c r="Q2" s="1" t="s">
        <v>36</v>
      </c>
      <c r="R2" s="1" t="s">
        <v>37</v>
      </c>
      <c r="S2" s="1" t="s">
        <v>38</v>
      </c>
      <c r="T2" s="1" t="s">
        <v>39</v>
      </c>
      <c r="U2" s="18" t="s">
        <v>40</v>
      </c>
      <c r="V2" s="1" t="s">
        <v>41</v>
      </c>
      <c r="W2" s="1" t="s">
        <v>42</v>
      </c>
      <c r="Y2" s="21"/>
    </row>
    <row r="3" s="1" customFormat="1" customHeight="1" spans="1:23">
      <c r="A3" s="1" t="s">
        <v>43</v>
      </c>
      <c r="B3" s="1" t="s">
        <v>44</v>
      </c>
      <c r="C3" s="6"/>
      <c r="D3" s="1" t="s">
        <v>45</v>
      </c>
      <c r="E3" s="6" t="s">
        <v>46</v>
      </c>
      <c r="F3" s="6" t="s">
        <v>44</v>
      </c>
      <c r="G3" s="6" t="s">
        <v>47</v>
      </c>
      <c r="H3" s="6" t="s">
        <v>44</v>
      </c>
      <c r="I3" s="1" t="s">
        <v>46</v>
      </c>
      <c r="J3" s="1" t="s">
        <v>48</v>
      </c>
      <c r="K3" s="6" t="s">
        <v>47</v>
      </c>
      <c r="L3" s="1" t="s">
        <v>44</v>
      </c>
      <c r="M3" s="1" t="s">
        <v>44</v>
      </c>
      <c r="O3" s="1" t="s">
        <v>44</v>
      </c>
      <c r="P3" s="1" t="s">
        <v>49</v>
      </c>
      <c r="Q3" s="1" t="s">
        <v>50</v>
      </c>
      <c r="R3" s="1" t="s">
        <v>45</v>
      </c>
      <c r="S3" s="1" t="s">
        <v>51</v>
      </c>
      <c r="T3" s="1" t="s">
        <v>52</v>
      </c>
      <c r="U3" s="18" t="s">
        <v>45</v>
      </c>
      <c r="V3" s="1" t="s">
        <v>44</v>
      </c>
      <c r="W3" s="1" t="s">
        <v>44</v>
      </c>
    </row>
    <row r="4" s="1" customFormat="1" ht="30" customHeight="1" spans="1:23">
      <c r="A4" s="1" t="s">
        <v>53</v>
      </c>
      <c r="B4" s="1" t="s">
        <v>54</v>
      </c>
      <c r="C4" s="6"/>
      <c r="D4" s="1" t="s">
        <v>54</v>
      </c>
      <c r="E4" s="6" t="s">
        <v>54</v>
      </c>
      <c r="F4" s="6" t="s">
        <v>55</v>
      </c>
      <c r="G4" s="6" t="s">
        <v>54</v>
      </c>
      <c r="H4" s="6" t="s">
        <v>55</v>
      </c>
      <c r="I4" s="6" t="s">
        <v>54</v>
      </c>
      <c r="J4" s="1" t="s">
        <v>55</v>
      </c>
      <c r="K4" s="6" t="s">
        <v>55</v>
      </c>
      <c r="L4" s="1" t="s">
        <v>54</v>
      </c>
      <c r="M4" s="1" t="s">
        <v>54</v>
      </c>
      <c r="N4" s="1" t="s">
        <v>55</v>
      </c>
      <c r="O4" s="1" t="s">
        <v>55</v>
      </c>
      <c r="P4" s="1" t="s">
        <v>54</v>
      </c>
      <c r="Q4" s="1" t="s">
        <v>54</v>
      </c>
      <c r="R4" s="1" t="s">
        <v>55</v>
      </c>
      <c r="S4" s="1" t="s">
        <v>55</v>
      </c>
      <c r="T4" s="1" t="s">
        <v>54</v>
      </c>
      <c r="U4" s="18" t="s">
        <v>55</v>
      </c>
      <c r="V4" s="1" t="s">
        <v>54</v>
      </c>
      <c r="W4" s="1" t="s">
        <v>55</v>
      </c>
    </row>
    <row r="5" s="2" customFormat="1" ht="44" customHeight="1" spans="2:29">
      <c r="B5" s="7">
        <v>1101</v>
      </c>
      <c r="C5" s="8" t="str">
        <f>_xlfn.DISPIMG("ID_B8C367F6F8E94EC888CE50C71CCCF00B",1)</f>
        <v>=DISPIMG("ID_B8C367F6F8E94EC888CE50C71CCCF00B",1)</v>
      </c>
      <c r="D5" s="9" t="s">
        <v>56</v>
      </c>
      <c r="E5" s="10" t="b">
        <v>1</v>
      </c>
      <c r="F5" s="11"/>
      <c r="G5" s="11"/>
      <c r="H5" s="11"/>
      <c r="I5" s="10" t="b">
        <v>1</v>
      </c>
      <c r="J5" s="10" t="s">
        <v>57</v>
      </c>
      <c r="K5" s="11"/>
      <c r="L5" s="16">
        <v>1</v>
      </c>
      <c r="M5" s="16">
        <v>1</v>
      </c>
      <c r="N5" s="16" t="str">
        <f>_xlfn.DISPIMG("ID_0AC7F00F82E34F96BA89DF196CE127DD",1)</f>
        <v>=DISPIMG("ID_0AC7F00F82E34F96BA89DF196CE127DD",1)</v>
      </c>
      <c r="O5" s="10"/>
      <c r="P5" s="17" t="s">
        <v>58</v>
      </c>
      <c r="Q5" s="2" t="s">
        <v>59</v>
      </c>
      <c r="R5" s="19" t="s">
        <v>60</v>
      </c>
      <c r="S5" s="2" t="s">
        <v>61</v>
      </c>
      <c r="T5" s="2" t="s">
        <v>62</v>
      </c>
      <c r="U5" s="2" t="str">
        <f>"Item_"&amp;B5</f>
        <v>Item_1101</v>
      </c>
      <c r="V5" s="20">
        <v>2</v>
      </c>
      <c r="W5" s="2">
        <v>4</v>
      </c>
      <c r="Y5" s="10"/>
      <c r="Z5" s="10"/>
      <c r="AA5" s="10"/>
      <c r="AB5" s="10"/>
      <c r="AC5" s="10"/>
    </row>
    <row r="6" ht="44" customHeight="1" spans="2:29">
      <c r="B6" s="7">
        <v>1102</v>
      </c>
      <c r="C6" s="8" t="str">
        <f>_xlfn.DISPIMG("ID_C18E98A0E4E84A9D8E211E361F59DB4E",1)</f>
        <v>=DISPIMG("ID_C18E98A0E4E84A9D8E211E361F59DB4E",1)</v>
      </c>
      <c r="D6" s="9" t="s">
        <v>63</v>
      </c>
      <c r="E6" s="10" t="b">
        <v>1</v>
      </c>
      <c r="F6" s="11"/>
      <c r="G6" s="11"/>
      <c r="H6" s="11"/>
      <c r="I6" s="10" t="b">
        <v>1</v>
      </c>
      <c r="J6" s="10" t="s">
        <v>64</v>
      </c>
      <c r="K6" s="11" t="s">
        <v>65</v>
      </c>
      <c r="L6" s="16">
        <v>1</v>
      </c>
      <c r="M6" s="16">
        <v>1</v>
      </c>
      <c r="N6" s="16" t="str">
        <f>_xlfn.DISPIMG("ID_7C68956457944C0484BDF0884206A1C5",1)</f>
        <v>=DISPIMG("ID_7C68956457944C0484BDF0884206A1C5",1)</v>
      </c>
      <c r="O6" s="10">
        <v>2</v>
      </c>
      <c r="P6" s="17" t="s">
        <v>58</v>
      </c>
      <c r="Q6" s="2" t="s">
        <v>66</v>
      </c>
      <c r="R6" s="19" t="s">
        <v>67</v>
      </c>
      <c r="S6" s="2" t="s">
        <v>68</v>
      </c>
      <c r="T6" s="2" t="s">
        <v>62</v>
      </c>
      <c r="U6" s="2" t="str">
        <f t="shared" ref="U6:U16" si="0">"Item_"&amp;B6</f>
        <v>Item_1102</v>
      </c>
      <c r="V6" s="20">
        <v>4</v>
      </c>
      <c r="W6" s="2">
        <v>4</v>
      </c>
      <c r="Y6" s="10"/>
      <c r="Z6" s="10"/>
      <c r="AA6" s="10"/>
      <c r="AB6" s="10"/>
      <c r="AC6" s="10"/>
    </row>
    <row r="7" ht="44" customHeight="1" spans="2:29">
      <c r="B7" s="7">
        <v>1103</v>
      </c>
      <c r="C7" s="8" t="str">
        <f>_xlfn.DISPIMG("ID_3A20F69CE8D44A359A53D2DB602DCDF8",1)</f>
        <v>=DISPIMG("ID_3A20F69CE8D44A359A53D2DB602DCDF8",1)</v>
      </c>
      <c r="D7" s="9" t="s">
        <v>69</v>
      </c>
      <c r="E7" s="10" t="b">
        <v>1</v>
      </c>
      <c r="F7" s="11"/>
      <c r="G7" s="11"/>
      <c r="H7" s="11"/>
      <c r="I7" s="10" t="b">
        <v>1</v>
      </c>
      <c r="J7" s="10" t="s">
        <v>70</v>
      </c>
      <c r="K7" s="11"/>
      <c r="L7" s="16">
        <v>1</v>
      </c>
      <c r="M7" s="16">
        <v>2</v>
      </c>
      <c r="N7" s="16" t="str">
        <f>_xlfn.DISPIMG("ID_A8F10E739124490C8A2A7352099C9E22",1)</f>
        <v>=DISPIMG("ID_A8F10E739124490C8A2A7352099C9E22",1)</v>
      </c>
      <c r="O7" s="10"/>
      <c r="P7" s="17" t="s">
        <v>58</v>
      </c>
      <c r="Q7" s="2" t="s">
        <v>71</v>
      </c>
      <c r="R7" s="19" t="s">
        <v>60</v>
      </c>
      <c r="S7" s="2" t="s">
        <v>68</v>
      </c>
      <c r="T7" s="2" t="s">
        <v>62</v>
      </c>
      <c r="U7" s="2" t="str">
        <f t="shared" si="0"/>
        <v>Item_1103</v>
      </c>
      <c r="V7" s="20">
        <v>3</v>
      </c>
      <c r="W7" s="2">
        <v>4</v>
      </c>
      <c r="Y7" s="10"/>
      <c r="Z7" s="10"/>
      <c r="AA7" s="10"/>
      <c r="AB7" s="10"/>
      <c r="AC7" s="10"/>
    </row>
    <row r="8" ht="44" customHeight="1" spans="2:29">
      <c r="B8" s="7">
        <v>1104</v>
      </c>
      <c r="C8" s="8" t="str">
        <f>_xlfn.DISPIMG("ID_6DD7A29837984BE08ADB9F385850AC92",1)</f>
        <v>=DISPIMG("ID_6DD7A29837984BE08ADB9F385850AC92",1)</v>
      </c>
      <c r="D8" s="9" t="s">
        <v>72</v>
      </c>
      <c r="E8" s="10" t="b">
        <v>1</v>
      </c>
      <c r="F8" s="11"/>
      <c r="G8" s="11"/>
      <c r="H8" s="11"/>
      <c r="I8" s="10" t="b">
        <v>1</v>
      </c>
      <c r="J8" s="10"/>
      <c r="K8" s="11"/>
      <c r="L8" s="16">
        <v>2</v>
      </c>
      <c r="M8" s="16">
        <v>2</v>
      </c>
      <c r="N8" s="16" t="str">
        <f>_xlfn.DISPIMG("ID_7E532407E83B43A18070F85C4C0380A0",1)</f>
        <v>=DISPIMG("ID_7E532407E83B43A18070F85C4C0380A0",1)</v>
      </c>
      <c r="O8" s="10"/>
      <c r="P8" s="17" t="s">
        <v>58</v>
      </c>
      <c r="Q8" s="2" t="s">
        <v>73</v>
      </c>
      <c r="R8" s="19" t="s">
        <v>74</v>
      </c>
      <c r="S8" s="2" t="s">
        <v>68</v>
      </c>
      <c r="T8" s="2" t="s">
        <v>62</v>
      </c>
      <c r="U8" s="2" t="str">
        <f t="shared" si="0"/>
        <v>Item_1104</v>
      </c>
      <c r="V8" s="20">
        <v>4</v>
      </c>
      <c r="W8" s="2">
        <v>4</v>
      </c>
      <c r="Y8" s="10"/>
      <c r="Z8" s="10"/>
      <c r="AA8" s="10"/>
      <c r="AB8" s="10"/>
      <c r="AC8" s="10"/>
    </row>
    <row r="9" ht="44" customHeight="1" spans="2:29">
      <c r="B9" s="7">
        <v>1105</v>
      </c>
      <c r="C9" s="8" t="str">
        <f>_xlfn.DISPIMG("ID_4C70EE1A86B0402CB9DC18B560FDFDF8",1)</f>
        <v>=DISPIMG("ID_4C70EE1A86B0402CB9DC18B560FDFDF8",1)</v>
      </c>
      <c r="D9" s="9" t="s">
        <v>75</v>
      </c>
      <c r="E9" s="10" t="b">
        <v>1</v>
      </c>
      <c r="F9" s="11"/>
      <c r="G9" s="11"/>
      <c r="H9" s="11"/>
      <c r="I9" s="10" t="b">
        <v>1</v>
      </c>
      <c r="J9" s="10" t="s">
        <v>70</v>
      </c>
      <c r="K9" s="11" t="s">
        <v>76</v>
      </c>
      <c r="L9" s="16">
        <v>2</v>
      </c>
      <c r="M9" s="16">
        <v>2</v>
      </c>
      <c r="N9" s="16" t="str">
        <f>_xlfn.DISPIMG("ID_CDDF145D5BCE48E299E4F35F3942E148",1)</f>
        <v>=DISPIMG("ID_CDDF145D5BCE48E299E4F35F3942E148",1)</v>
      </c>
      <c r="O9" s="10">
        <v>7</v>
      </c>
      <c r="P9" s="17" t="s">
        <v>58</v>
      </c>
      <c r="Q9" s="2" t="s">
        <v>71</v>
      </c>
      <c r="R9" s="19" t="s">
        <v>60</v>
      </c>
      <c r="S9" s="2" t="s">
        <v>68</v>
      </c>
      <c r="T9" s="2" t="s">
        <v>62</v>
      </c>
      <c r="U9" s="2" t="str">
        <f t="shared" si="0"/>
        <v>Item_1105</v>
      </c>
      <c r="V9" s="20">
        <v>4</v>
      </c>
      <c r="W9" s="2">
        <v>4</v>
      </c>
      <c r="Y9" s="10"/>
      <c r="Z9" s="10"/>
      <c r="AA9" s="10"/>
      <c r="AB9" s="10"/>
      <c r="AC9" s="10"/>
    </row>
    <row r="10" ht="44" customHeight="1" spans="2:29">
      <c r="B10" s="7">
        <v>1106</v>
      </c>
      <c r="C10" s="8" t="str">
        <f>_xlfn.DISPIMG("ID_0D9CD890D8704A24BB8EC4152D100005",1)</f>
        <v>=DISPIMG("ID_0D9CD890D8704A24BB8EC4152D100005",1)</v>
      </c>
      <c r="D10" s="9" t="s">
        <v>77</v>
      </c>
      <c r="E10" s="10" t="b">
        <v>1</v>
      </c>
      <c r="F10" s="11"/>
      <c r="G10" s="11"/>
      <c r="H10" s="11"/>
      <c r="I10" s="10" t="b">
        <v>1</v>
      </c>
      <c r="J10" s="10" t="s">
        <v>70</v>
      </c>
      <c r="K10" s="11"/>
      <c r="L10" s="16">
        <v>1</v>
      </c>
      <c r="M10" s="16">
        <v>4</v>
      </c>
      <c r="N10" s="16" t="str">
        <f>_xlfn.DISPIMG("ID_573C4D7119E84DF095BE0C061D23E5B0",1)</f>
        <v>=DISPIMG("ID_573C4D7119E84DF095BE0C061D23E5B0",1)</v>
      </c>
      <c r="O10" s="10"/>
      <c r="P10" s="17" t="s">
        <v>58</v>
      </c>
      <c r="Q10" s="2" t="s">
        <v>71</v>
      </c>
      <c r="R10" s="19" t="s">
        <v>60</v>
      </c>
      <c r="S10" s="2" t="s">
        <v>68</v>
      </c>
      <c r="T10" s="2" t="s">
        <v>62</v>
      </c>
      <c r="U10" s="2" t="str">
        <f t="shared" si="0"/>
        <v>Item_1106</v>
      </c>
      <c r="V10" s="20">
        <v>4</v>
      </c>
      <c r="W10" s="2">
        <v>4</v>
      </c>
      <c r="Y10" s="10"/>
      <c r="Z10" s="10"/>
      <c r="AA10" s="10"/>
      <c r="AB10" s="10"/>
      <c r="AC10" s="10"/>
    </row>
    <row r="11" ht="44" customHeight="1" spans="2:29">
      <c r="B11" s="7">
        <v>1107</v>
      </c>
      <c r="C11" s="8" t="str">
        <f>_xlfn.DISPIMG("ID_25725C9F868945AD8C97148D75B303C6",1)</f>
        <v>=DISPIMG("ID_25725C9F868945AD8C97148D75B303C6",1)</v>
      </c>
      <c r="D11" s="9" t="s">
        <v>78</v>
      </c>
      <c r="E11" s="10" t="b">
        <v>1</v>
      </c>
      <c r="F11" s="11"/>
      <c r="G11" s="11"/>
      <c r="H11" s="11"/>
      <c r="I11" s="10" t="b">
        <v>1</v>
      </c>
      <c r="J11" s="10" t="s">
        <v>79</v>
      </c>
      <c r="K11" s="11" t="s">
        <v>80</v>
      </c>
      <c r="L11" s="16">
        <v>2</v>
      </c>
      <c r="M11" s="16">
        <v>2</v>
      </c>
      <c r="N11" s="16" t="str">
        <f>_xlfn.DISPIMG("ID_A0C91D153FBC4D81A87313E851114EF1",1)</f>
        <v>=DISPIMG("ID_A0C91D153FBC4D81A87313E851114EF1",1)</v>
      </c>
      <c r="O11" s="10">
        <v>7</v>
      </c>
      <c r="P11" s="17" t="s">
        <v>58</v>
      </c>
      <c r="Q11" s="2" t="s">
        <v>81</v>
      </c>
      <c r="R11" s="19" t="s">
        <v>82</v>
      </c>
      <c r="S11" s="2" t="s">
        <v>61</v>
      </c>
      <c r="T11" s="2" t="s">
        <v>62</v>
      </c>
      <c r="U11" s="2" t="str">
        <f t="shared" si="0"/>
        <v>Item_1107</v>
      </c>
      <c r="V11" s="20">
        <v>3</v>
      </c>
      <c r="W11" s="2">
        <v>4</v>
      </c>
      <c r="Y11" s="10"/>
      <c r="Z11" s="10"/>
      <c r="AA11" s="10"/>
      <c r="AB11" s="10"/>
      <c r="AC11" s="10"/>
    </row>
    <row r="12" ht="44" customHeight="1" spans="2:29">
      <c r="B12" s="7">
        <v>1108</v>
      </c>
      <c r="C12" s="8" t="str">
        <f>_xlfn.DISPIMG("ID_8608AC52E98C40898B53034697A74B0E",1)</f>
        <v>=DISPIMG("ID_8608AC52E98C40898B53034697A74B0E",1)</v>
      </c>
      <c r="D12" s="9" t="s">
        <v>83</v>
      </c>
      <c r="E12" s="10" t="b">
        <v>1</v>
      </c>
      <c r="F12" s="11"/>
      <c r="G12" s="11"/>
      <c r="H12" s="11"/>
      <c r="I12" s="10" t="b">
        <v>1</v>
      </c>
      <c r="J12" s="10"/>
      <c r="K12" s="11"/>
      <c r="L12" s="16">
        <v>1</v>
      </c>
      <c r="M12" s="16">
        <v>1</v>
      </c>
      <c r="N12" s="16" t="str">
        <f>_xlfn.DISPIMG("ID_B187F63595FC4C44ABF96341D1EFCAC7",1)</f>
        <v>=DISPIMG("ID_B187F63595FC4C44ABF96341D1EFCAC7",1)</v>
      </c>
      <c r="O12" s="10"/>
      <c r="P12" s="17" t="s">
        <v>58</v>
      </c>
      <c r="Q12" s="2" t="s">
        <v>84</v>
      </c>
      <c r="R12" s="19" t="s">
        <v>85</v>
      </c>
      <c r="S12" s="2" t="s">
        <v>68</v>
      </c>
      <c r="T12" s="2" t="s">
        <v>62</v>
      </c>
      <c r="U12" s="2" t="str">
        <f>"Attachment_"&amp;B12</f>
        <v>Attachment_1108</v>
      </c>
      <c r="V12" s="20">
        <v>2</v>
      </c>
      <c r="W12" s="2">
        <v>4</v>
      </c>
      <c r="Y12" s="10"/>
      <c r="Z12" s="10"/>
      <c r="AA12" s="10"/>
      <c r="AB12" s="10"/>
      <c r="AC12" s="10"/>
    </row>
    <row r="13" ht="44" customHeight="1" spans="2:29">
      <c r="B13" s="7">
        <v>1109</v>
      </c>
      <c r="C13" s="12" t="str">
        <f>_xlfn.DISPIMG("ID_7FA4BEF436FE4BAD96AF0886A8A0CF74",1)</f>
        <v>=DISPIMG("ID_7FA4BEF436FE4BAD96AF0886A8A0CF74",1)</v>
      </c>
      <c r="D13" s="9" t="s">
        <v>86</v>
      </c>
      <c r="E13" s="10" t="b">
        <v>1</v>
      </c>
      <c r="F13" s="11"/>
      <c r="G13" s="11"/>
      <c r="H13" s="11"/>
      <c r="I13" s="10" t="b">
        <v>1</v>
      </c>
      <c r="J13" s="10" t="s">
        <v>87</v>
      </c>
      <c r="K13" s="11" t="s">
        <v>88</v>
      </c>
      <c r="L13" s="16">
        <v>1</v>
      </c>
      <c r="M13" s="16">
        <v>2</v>
      </c>
      <c r="N13" s="16" t="str">
        <f>_xlfn.DISPIMG("ID_B843F8C21C1044B3A31C14ED248361C4",1)</f>
        <v>=DISPIMG("ID_B843F8C21C1044B3A31C14ED248361C4",1)</v>
      </c>
      <c r="O13" s="10">
        <v>6</v>
      </c>
      <c r="P13" s="17" t="s">
        <v>58</v>
      </c>
      <c r="Q13" s="2" t="s">
        <v>81</v>
      </c>
      <c r="R13" s="19" t="s">
        <v>82</v>
      </c>
      <c r="S13" s="2" t="s">
        <v>61</v>
      </c>
      <c r="T13" s="2" t="s">
        <v>62</v>
      </c>
      <c r="U13" s="2" t="str">
        <f t="shared" si="0"/>
        <v>Item_1109</v>
      </c>
      <c r="V13" s="20">
        <v>2</v>
      </c>
      <c r="W13" s="2">
        <v>4</v>
      </c>
      <c r="Y13" s="10"/>
      <c r="Z13" s="10"/>
      <c r="AA13" s="10"/>
      <c r="AB13" s="10"/>
      <c r="AC13" s="10"/>
    </row>
    <row r="14" ht="44" customHeight="1" spans="2:29">
      <c r="B14" s="7">
        <v>1110</v>
      </c>
      <c r="C14" s="12" t="str">
        <f>_xlfn.DISPIMG("ID_08D21FE2AD39473DAC9886BD0223B15A",1)</f>
        <v>=DISPIMG("ID_08D21FE2AD39473DAC9886BD0223B15A",1)</v>
      </c>
      <c r="D14" s="9" t="s">
        <v>89</v>
      </c>
      <c r="E14" s="10" t="b">
        <v>1</v>
      </c>
      <c r="F14" s="11"/>
      <c r="G14" s="11"/>
      <c r="H14" s="11"/>
      <c r="I14" s="10" t="b">
        <v>1</v>
      </c>
      <c r="J14" s="10" t="s">
        <v>64</v>
      </c>
      <c r="K14" s="11"/>
      <c r="L14" s="16">
        <v>1</v>
      </c>
      <c r="M14" s="16">
        <v>1</v>
      </c>
      <c r="N14" s="16" t="str">
        <f>_xlfn.DISPIMG("ID_B187F63595FC4C44ABF96341D1EFCAC7",1)</f>
        <v>=DISPIMG("ID_B187F63595FC4C44ABF96341D1EFCAC7",1)</v>
      </c>
      <c r="O14" s="10"/>
      <c r="P14" s="17" t="s">
        <v>58</v>
      </c>
      <c r="Q14" s="2" t="s">
        <v>66</v>
      </c>
      <c r="R14" s="19" t="s">
        <v>67</v>
      </c>
      <c r="S14" s="2" t="s">
        <v>68</v>
      </c>
      <c r="T14" s="2" t="s">
        <v>62</v>
      </c>
      <c r="U14" s="2" t="str">
        <f t="shared" si="0"/>
        <v>Item_1110</v>
      </c>
      <c r="V14" s="20">
        <v>4</v>
      </c>
      <c r="W14" s="2">
        <v>6</v>
      </c>
      <c r="Y14" s="10"/>
      <c r="Z14" s="10"/>
      <c r="AA14" s="10"/>
      <c r="AB14" s="10"/>
      <c r="AC14" s="10"/>
    </row>
    <row r="15" ht="44" customHeight="1" spans="2:29">
      <c r="B15" s="7">
        <v>1111</v>
      </c>
      <c r="C15" s="12" t="str">
        <f>_xlfn.DISPIMG("ID_566F07EDA7824EA2ACD9F4AF256F2063",1)</f>
        <v>=DISPIMG("ID_566F07EDA7824EA2ACD9F4AF256F2063",1)</v>
      </c>
      <c r="D15" s="9" t="s">
        <v>90</v>
      </c>
      <c r="E15" s="10" t="b">
        <v>1</v>
      </c>
      <c r="F15" s="11"/>
      <c r="G15" s="11"/>
      <c r="H15" s="11"/>
      <c r="I15" s="10" t="b">
        <v>1</v>
      </c>
      <c r="J15" s="10" t="s">
        <v>70</v>
      </c>
      <c r="K15" s="11"/>
      <c r="L15" s="16">
        <v>1</v>
      </c>
      <c r="M15" s="16">
        <v>2</v>
      </c>
      <c r="N15" s="16" t="str">
        <f>_xlfn.DISPIMG("ID_A8F10E739124490C8A2A7352099C9E22",1)</f>
        <v>=DISPIMG("ID_A8F10E739124490C8A2A7352099C9E22",1)</v>
      </c>
      <c r="O15" s="10"/>
      <c r="P15" s="17" t="s">
        <v>58</v>
      </c>
      <c r="Q15" s="2" t="s">
        <v>59</v>
      </c>
      <c r="R15" s="19" t="s">
        <v>60</v>
      </c>
      <c r="S15" s="2" t="s">
        <v>68</v>
      </c>
      <c r="T15" s="2" t="s">
        <v>62</v>
      </c>
      <c r="U15" s="2" t="str">
        <f t="shared" si="0"/>
        <v>Item_1111</v>
      </c>
      <c r="V15" s="20">
        <v>4</v>
      </c>
      <c r="W15" s="2">
        <v>4</v>
      </c>
      <c r="Y15" s="10"/>
      <c r="Z15" s="10"/>
      <c r="AA15" s="10"/>
      <c r="AB15" s="10"/>
      <c r="AC15" s="10"/>
    </row>
    <row r="16" ht="44" customHeight="1" spans="2:29">
      <c r="B16" s="7">
        <v>1112</v>
      </c>
      <c r="C16" s="12" t="str">
        <f>_xlfn.DISPIMG("ID_20660ABBFFF44D5A901CE99C72610985",1)</f>
        <v>=DISPIMG("ID_20660ABBFFF44D5A901CE99C72610985",1)</v>
      </c>
      <c r="D16" s="9" t="s">
        <v>91</v>
      </c>
      <c r="E16" s="10" t="b">
        <v>1</v>
      </c>
      <c r="F16" s="11"/>
      <c r="G16" s="11"/>
      <c r="H16" s="11"/>
      <c r="I16" s="10" t="b">
        <v>1</v>
      </c>
      <c r="J16" s="10" t="s">
        <v>64</v>
      </c>
      <c r="K16" s="11"/>
      <c r="L16" s="16">
        <v>1</v>
      </c>
      <c r="M16" s="16">
        <v>2</v>
      </c>
      <c r="N16" s="16" t="str">
        <f>_xlfn.DISPIMG("ID_A8F10E739124490C8A2A7352099C9E22",1)</f>
        <v>=DISPIMG("ID_A8F10E739124490C8A2A7352099C9E22",1)</v>
      </c>
      <c r="O16" s="10"/>
      <c r="P16" s="17" t="s">
        <v>58</v>
      </c>
      <c r="Q16" s="2" t="s">
        <v>66</v>
      </c>
      <c r="R16" s="19" t="s">
        <v>67</v>
      </c>
      <c r="S16" s="2" t="s">
        <v>61</v>
      </c>
      <c r="T16" s="2" t="s">
        <v>62</v>
      </c>
      <c r="U16" s="2" t="str">
        <f t="shared" si="0"/>
        <v>Item_1112</v>
      </c>
      <c r="V16" s="20">
        <v>4</v>
      </c>
      <c r="W16" s="2">
        <v>6</v>
      </c>
      <c r="AB16" s="10"/>
      <c r="AC16" s="10"/>
    </row>
    <row r="17" ht="44" customHeight="1" spans="2:29">
      <c r="B17" s="7">
        <v>1113</v>
      </c>
      <c r="C17" s="12" t="str">
        <f>_xlfn.DISPIMG("ID_ED6A5313E92C43EFBD3C134B01905E71",1)</f>
        <v>=DISPIMG("ID_ED6A5313E92C43EFBD3C134B01905E71",1)</v>
      </c>
      <c r="D17" s="9" t="s">
        <v>92</v>
      </c>
      <c r="E17" s="10" t="b">
        <v>1</v>
      </c>
      <c r="F17" s="11"/>
      <c r="G17" s="11"/>
      <c r="H17" s="11"/>
      <c r="I17" s="10" t="b">
        <v>1</v>
      </c>
      <c r="J17" s="10" t="s">
        <v>64</v>
      </c>
      <c r="K17" s="11" t="s">
        <v>93</v>
      </c>
      <c r="L17" s="16">
        <v>2</v>
      </c>
      <c r="M17" s="16">
        <v>1</v>
      </c>
      <c r="N17" s="16" t="str">
        <f>_xlfn.DISPIMG("ID_682C961645EC4DF99BCC8C5864949C78",1)</f>
        <v>=DISPIMG("ID_682C961645EC4DF99BCC8C5864949C78",1)</v>
      </c>
      <c r="O17" s="10">
        <v>4</v>
      </c>
      <c r="P17" s="17" t="s">
        <v>58</v>
      </c>
      <c r="Q17" s="2" t="s">
        <v>66</v>
      </c>
      <c r="R17" s="19" t="s">
        <v>67</v>
      </c>
      <c r="S17" s="2" t="s">
        <v>68</v>
      </c>
      <c r="T17" s="2" t="s">
        <v>62</v>
      </c>
      <c r="U17" s="2" t="str">
        <f t="shared" ref="U17:U23" si="1">"Item_"&amp;B17</f>
        <v>Item_1113</v>
      </c>
      <c r="V17" s="20">
        <v>3</v>
      </c>
      <c r="W17" s="2">
        <v>4</v>
      </c>
      <c r="AB17" s="10"/>
      <c r="AC17" s="10"/>
    </row>
    <row r="18" ht="44" customHeight="1" spans="2:29">
      <c r="B18" s="7">
        <v>1114</v>
      </c>
      <c r="C18" s="12" t="str">
        <f>_xlfn.DISPIMG("ID_11F9BEFEF9B94D9A8ADC119E67419757",1)</f>
        <v>=DISPIMG("ID_11F9BEFEF9B94D9A8ADC119E67419757",1)</v>
      </c>
      <c r="D18" s="9" t="s">
        <v>94</v>
      </c>
      <c r="E18" s="10" t="b">
        <v>1</v>
      </c>
      <c r="F18" s="11"/>
      <c r="G18" s="11"/>
      <c r="H18" s="11"/>
      <c r="I18" s="10" t="b">
        <v>1</v>
      </c>
      <c r="J18" s="10" t="s">
        <v>64</v>
      </c>
      <c r="K18" s="11"/>
      <c r="L18" s="16">
        <v>1</v>
      </c>
      <c r="M18" s="16">
        <v>1</v>
      </c>
      <c r="N18" s="16" t="str">
        <f t="shared" ref="N18:N23" si="2">_xlfn.DISPIMG("ID_0AC7F00F82E34F96BA89DF196CE127DD",1)</f>
        <v>=DISPIMG("ID_0AC7F00F82E34F96BA89DF196CE127DD",1)</v>
      </c>
      <c r="O18" s="10"/>
      <c r="P18" s="17" t="s">
        <v>58</v>
      </c>
      <c r="Q18" s="2" t="s">
        <v>66</v>
      </c>
      <c r="R18" s="19" t="s">
        <v>67</v>
      </c>
      <c r="S18" s="2" t="s">
        <v>61</v>
      </c>
      <c r="T18" s="2" t="s">
        <v>62</v>
      </c>
      <c r="U18" s="2" t="str">
        <f t="shared" si="1"/>
        <v>Item_1114</v>
      </c>
      <c r="V18" s="20">
        <v>2</v>
      </c>
      <c r="W18" s="2">
        <v>6</v>
      </c>
      <c r="AB18" s="10"/>
      <c r="AC18" s="10"/>
    </row>
    <row r="19" ht="44" customHeight="1" spans="2:29">
      <c r="B19" s="7">
        <v>1115</v>
      </c>
      <c r="C19" s="12" t="str">
        <f>_xlfn.DISPIMG("ID_8B8B56FF99BA4846A2CF9EB15CB256AA",1)</f>
        <v>=DISPIMG("ID_8B8B56FF99BA4846A2CF9EB15CB256AA",1)</v>
      </c>
      <c r="D19" s="9" t="s">
        <v>95</v>
      </c>
      <c r="E19" s="10" t="b">
        <v>1</v>
      </c>
      <c r="F19" s="11"/>
      <c r="G19" s="11"/>
      <c r="H19" s="11"/>
      <c r="I19" s="10" t="b">
        <v>1</v>
      </c>
      <c r="J19" s="10" t="s">
        <v>96</v>
      </c>
      <c r="K19" s="11"/>
      <c r="L19" s="16">
        <v>1</v>
      </c>
      <c r="M19" s="16">
        <v>1</v>
      </c>
      <c r="N19" s="16" t="str">
        <f t="shared" si="2"/>
        <v>=DISPIMG("ID_0AC7F00F82E34F96BA89DF196CE127DD",1)</v>
      </c>
      <c r="O19" s="10"/>
      <c r="P19" s="17" t="s">
        <v>97</v>
      </c>
      <c r="Q19" s="2" t="s">
        <v>66</v>
      </c>
      <c r="R19" s="19" t="s">
        <v>67</v>
      </c>
      <c r="S19" s="2" t="s">
        <v>98</v>
      </c>
      <c r="T19" s="2" t="s">
        <v>62</v>
      </c>
      <c r="U19" s="2" t="str">
        <f t="shared" si="1"/>
        <v>Item_1115</v>
      </c>
      <c r="V19" s="20">
        <v>2</v>
      </c>
      <c r="W19" s="2">
        <v>6</v>
      </c>
      <c r="AB19" s="10"/>
      <c r="AC19" s="10"/>
    </row>
    <row r="20" ht="44" customHeight="1" spans="2:29">
      <c r="B20" s="7">
        <v>1181</v>
      </c>
      <c r="C20" s="12" t="str">
        <f>_xlfn.DISPIMG("ID_36230D094ED6461B8C7B18DDA01049F5",1)</f>
        <v>=DISPIMG("ID_36230D094ED6461B8C7B18DDA01049F5",1)</v>
      </c>
      <c r="D20" s="9" t="s">
        <v>99</v>
      </c>
      <c r="E20" s="10" t="b">
        <v>1</v>
      </c>
      <c r="F20" s="11"/>
      <c r="G20" s="11"/>
      <c r="H20" s="11"/>
      <c r="I20" s="10" t="b">
        <v>1</v>
      </c>
      <c r="J20" s="10"/>
      <c r="K20" s="11"/>
      <c r="L20" s="16">
        <v>1</v>
      </c>
      <c r="M20" s="16">
        <v>1</v>
      </c>
      <c r="N20" s="16" t="str">
        <f t="shared" si="2"/>
        <v>=DISPIMG("ID_0AC7F00F82E34F96BA89DF196CE127DD",1)</v>
      </c>
      <c r="O20" s="10"/>
      <c r="P20" s="17" t="s">
        <v>58</v>
      </c>
      <c r="Q20" s="2" t="s">
        <v>84</v>
      </c>
      <c r="R20" s="19" t="s">
        <v>85</v>
      </c>
      <c r="S20" s="2" t="s">
        <v>68</v>
      </c>
      <c r="T20" s="2" t="s">
        <v>62</v>
      </c>
      <c r="U20" s="2" t="str">
        <f>"Attachment_"&amp;B20</f>
        <v>Attachment_1181</v>
      </c>
      <c r="V20" s="20">
        <v>2</v>
      </c>
      <c r="W20" s="2">
        <v>4</v>
      </c>
      <c r="AB20" s="10"/>
      <c r="AC20" s="10"/>
    </row>
    <row r="21" ht="44" customHeight="1" spans="2:23">
      <c r="B21" s="7">
        <v>1182</v>
      </c>
      <c r="C21" s="12" t="str">
        <f>_xlfn.DISPIMG("ID_DF1AEE033FAF4CB9A00CB555E12573DB",1)</f>
        <v>=DISPIMG("ID_DF1AEE033FAF4CB9A00CB555E12573DB",1)</v>
      </c>
      <c r="D21" s="9" t="s">
        <v>100</v>
      </c>
      <c r="E21" s="10" t="b">
        <v>1</v>
      </c>
      <c r="F21" s="11"/>
      <c r="G21" s="11"/>
      <c r="H21" s="11"/>
      <c r="I21" s="10" t="b">
        <v>1</v>
      </c>
      <c r="J21" s="10"/>
      <c r="K21" s="11"/>
      <c r="L21" s="16">
        <v>1</v>
      </c>
      <c r="M21" s="16">
        <v>1</v>
      </c>
      <c r="N21" s="16" t="str">
        <f t="shared" si="2"/>
        <v>=DISPIMG("ID_0AC7F00F82E34F96BA89DF196CE127DD",1)</v>
      </c>
      <c r="O21" s="10"/>
      <c r="P21" s="17" t="s">
        <v>58</v>
      </c>
      <c r="Q21" s="2" t="s">
        <v>84</v>
      </c>
      <c r="R21" s="19" t="s">
        <v>85</v>
      </c>
      <c r="S21" s="2" t="s">
        <v>68</v>
      </c>
      <c r="T21" s="2" t="s">
        <v>62</v>
      </c>
      <c r="U21" s="2" t="str">
        <f>"Attachment_"&amp;B21</f>
        <v>Attachment_1182</v>
      </c>
      <c r="V21" s="20">
        <v>2</v>
      </c>
      <c r="W21" s="2">
        <v>4</v>
      </c>
    </row>
    <row r="22" ht="44" customHeight="1" spans="2:23">
      <c r="B22" s="7">
        <v>1183</v>
      </c>
      <c r="C22" s="12" t="str">
        <f>_xlfn.DISPIMG("ID_57909604201849F795DF1E77E422DF96",1)</f>
        <v>=DISPIMG("ID_57909604201849F795DF1E77E422DF96",1)</v>
      </c>
      <c r="D22" s="9" t="s">
        <v>101</v>
      </c>
      <c r="E22" s="10" t="b">
        <v>1</v>
      </c>
      <c r="F22" s="11"/>
      <c r="G22" s="11"/>
      <c r="H22" s="11"/>
      <c r="I22" s="10" t="b">
        <v>1</v>
      </c>
      <c r="J22" s="10"/>
      <c r="K22" s="11"/>
      <c r="L22" s="16">
        <v>1</v>
      </c>
      <c r="M22" s="16">
        <v>1</v>
      </c>
      <c r="N22" s="16" t="str">
        <f t="shared" si="2"/>
        <v>=DISPIMG("ID_0AC7F00F82E34F96BA89DF196CE127DD",1)</v>
      </c>
      <c r="O22" s="10"/>
      <c r="P22" s="17" t="s">
        <v>58</v>
      </c>
      <c r="Q22" s="2" t="s">
        <v>84</v>
      </c>
      <c r="R22" s="19" t="s">
        <v>85</v>
      </c>
      <c r="S22" s="2" t="s">
        <v>68</v>
      </c>
      <c r="T22" s="2" t="s">
        <v>62</v>
      </c>
      <c r="U22" s="2" t="str">
        <f>"Attachment_"&amp;B22</f>
        <v>Attachment_1183</v>
      </c>
      <c r="V22" s="20">
        <v>2</v>
      </c>
      <c r="W22" s="2">
        <v>4</v>
      </c>
    </row>
    <row r="23" ht="44" customHeight="1" spans="2:23">
      <c r="B23" s="7">
        <v>1184</v>
      </c>
      <c r="C23" s="12" t="str">
        <f>_xlfn.DISPIMG("ID_96EFF7111E37443BA112B4AD7D55F47C",1)</f>
        <v>=DISPIMG("ID_96EFF7111E37443BA112B4AD7D55F47C",1)</v>
      </c>
      <c r="D23" s="9" t="s">
        <v>102</v>
      </c>
      <c r="E23" s="10" t="b">
        <v>1</v>
      </c>
      <c r="F23" s="11"/>
      <c r="G23" s="11"/>
      <c r="H23" s="11"/>
      <c r="I23" s="10" t="b">
        <v>1</v>
      </c>
      <c r="J23" s="10"/>
      <c r="K23" s="11"/>
      <c r="L23" s="16">
        <v>1</v>
      </c>
      <c r="M23" s="16">
        <v>1</v>
      </c>
      <c r="N23" s="16" t="str">
        <f t="shared" si="2"/>
        <v>=DISPIMG("ID_0AC7F00F82E34F96BA89DF196CE127DD",1)</v>
      </c>
      <c r="O23" s="10"/>
      <c r="P23" s="17" t="s">
        <v>58</v>
      </c>
      <c r="Q23" s="2" t="s">
        <v>84</v>
      </c>
      <c r="R23" s="19" t="s">
        <v>85</v>
      </c>
      <c r="S23" s="2" t="s">
        <v>68</v>
      </c>
      <c r="T23" s="2" t="s">
        <v>62</v>
      </c>
      <c r="U23" s="2" t="str">
        <f>"Attachment_"&amp;B23</f>
        <v>Attachment_1184</v>
      </c>
      <c r="V23" s="20">
        <v>2</v>
      </c>
      <c r="W23" s="2">
        <v>4</v>
      </c>
    </row>
    <row r="24" ht="44" customHeight="1" spans="2:23">
      <c r="B24" s="13">
        <v>1201</v>
      </c>
      <c r="C24" s="12" t="str">
        <f>_xlfn.DISPIMG("ID_5A7715DDD7794A12A3697549DA26F2A6",1)</f>
        <v>=DISPIMG("ID_5A7715DDD7794A12A3697549DA26F2A6",1)</v>
      </c>
      <c r="D24" s="9" t="s">
        <v>103</v>
      </c>
      <c r="E24" s="10" t="b">
        <v>1</v>
      </c>
      <c r="F24" s="11"/>
      <c r="G24" s="11"/>
      <c r="H24" s="11"/>
      <c r="I24" s="10" t="b">
        <v>1</v>
      </c>
      <c r="J24" s="10"/>
      <c r="K24" s="11"/>
      <c r="L24" s="16">
        <v>2</v>
      </c>
      <c r="M24" s="16">
        <v>1</v>
      </c>
      <c r="N24" s="16" t="str">
        <f>_xlfn.DISPIMG("ID_70EEB7031A064730B2C7ED85965FC801",1)</f>
        <v>=DISPIMG("ID_70EEB7031A064730B2C7ED85965FC801",1)</v>
      </c>
      <c r="O24" s="10">
        <v>2</v>
      </c>
      <c r="P24" s="17" t="s">
        <v>58</v>
      </c>
      <c r="Q24" s="2" t="s">
        <v>66</v>
      </c>
      <c r="R24" s="19" t="s">
        <v>67</v>
      </c>
      <c r="S24" s="2" t="s">
        <v>68</v>
      </c>
      <c r="T24" s="2" t="s">
        <v>104</v>
      </c>
      <c r="U24" s="2" t="str">
        <f t="shared" ref="U24:U33" si="3">"Item_"&amp;B24</f>
        <v>Item_1201</v>
      </c>
      <c r="V24" s="20">
        <v>5</v>
      </c>
      <c r="W24" s="2">
        <v>3</v>
      </c>
    </row>
    <row r="25" ht="44" customHeight="1" spans="2:23">
      <c r="B25" s="13">
        <v>1202</v>
      </c>
      <c r="C25" s="12" t="str">
        <f>_xlfn.DISPIMG("ID_76E9B9753D0740C19B2C2B59DA8750EB",1)</f>
        <v>=DISPIMG("ID_76E9B9753D0740C19B2C2B59DA8750EB",1)</v>
      </c>
      <c r="D25" s="9" t="s">
        <v>105</v>
      </c>
      <c r="E25" s="10" t="b">
        <v>1</v>
      </c>
      <c r="F25" s="11" t="s">
        <v>106</v>
      </c>
      <c r="G25" s="11" t="s">
        <v>106</v>
      </c>
      <c r="H25" s="11" t="s">
        <v>107</v>
      </c>
      <c r="I25" s="10" t="b">
        <v>0</v>
      </c>
      <c r="J25" s="10" t="s">
        <v>98</v>
      </c>
      <c r="K25" s="11"/>
      <c r="L25" s="16">
        <v>1</v>
      </c>
      <c r="M25" s="16">
        <v>1</v>
      </c>
      <c r="N25" s="16" t="str">
        <f>_xlfn.DISPIMG("ID_0AC7F00F82E34F96BA89DF196CE127DD",1)</f>
        <v>=DISPIMG("ID_0AC7F00F82E34F96BA89DF196CE127DD",1)</v>
      </c>
      <c r="O25" s="10"/>
      <c r="P25" s="17" t="s">
        <v>58</v>
      </c>
      <c r="Q25" s="2" t="s">
        <v>84</v>
      </c>
      <c r="R25" s="19" t="s">
        <v>85</v>
      </c>
      <c r="S25" s="2" t="s">
        <v>98</v>
      </c>
      <c r="T25" s="2" t="s">
        <v>104</v>
      </c>
      <c r="U25" s="2" t="str">
        <f>"Attachment_"&amp;B25</f>
        <v>Attachment_1202</v>
      </c>
      <c r="V25" s="20">
        <v>4</v>
      </c>
      <c r="W25" s="2">
        <v>4</v>
      </c>
    </row>
    <row r="26" ht="44" customHeight="1" spans="2:23">
      <c r="B26" s="13">
        <v>1203</v>
      </c>
      <c r="C26" s="12" t="str">
        <f>_xlfn.DISPIMG("ID_DBE0F50A6237467DAEEAA2AB81FBFB48",1)</f>
        <v>=DISPIMG("ID_DBE0F50A6237467DAEEAA2AB81FBFB48",1)</v>
      </c>
      <c r="D26" s="9" t="s">
        <v>108</v>
      </c>
      <c r="E26" s="10" t="b">
        <v>1</v>
      </c>
      <c r="F26" s="11"/>
      <c r="G26" s="11"/>
      <c r="H26" s="11"/>
      <c r="I26" s="10" t="b">
        <v>1</v>
      </c>
      <c r="J26" s="10" t="s">
        <v>70</v>
      </c>
      <c r="K26" s="11"/>
      <c r="L26" s="16">
        <v>3</v>
      </c>
      <c r="M26" s="16">
        <v>3</v>
      </c>
      <c r="N26" s="16" t="str">
        <f>_xlfn.DISPIMG("ID_8029707D9A89479681A00BDA531D4D2E",1)</f>
        <v>=DISPIMG("ID_8029707D9A89479681A00BDA531D4D2E",1)</v>
      </c>
      <c r="O26" s="10"/>
      <c r="P26" s="17" t="s">
        <v>58</v>
      </c>
      <c r="Q26" s="2" t="s">
        <v>71</v>
      </c>
      <c r="R26" s="19" t="s">
        <v>60</v>
      </c>
      <c r="S26" s="2" t="s">
        <v>68</v>
      </c>
      <c r="T26" s="2" t="s">
        <v>104</v>
      </c>
      <c r="U26" s="2" t="str">
        <f t="shared" si="3"/>
        <v>Item_1203</v>
      </c>
      <c r="V26" s="20">
        <v>7</v>
      </c>
      <c r="W26" s="2">
        <v>3</v>
      </c>
    </row>
    <row r="27" ht="44" customHeight="1" spans="2:23">
      <c r="B27" s="13">
        <v>1204</v>
      </c>
      <c r="C27" s="12" t="str">
        <f>_xlfn.DISPIMG("ID_DAC51AA115794CE49EBC232D8207A6FF",1)</f>
        <v>=DISPIMG("ID_DAC51AA115794CE49EBC232D8207A6FF",1)</v>
      </c>
      <c r="D27" s="9" t="s">
        <v>109</v>
      </c>
      <c r="E27" s="10" t="b">
        <v>1</v>
      </c>
      <c r="F27" s="11"/>
      <c r="G27" s="11"/>
      <c r="H27" s="11"/>
      <c r="I27" s="10" t="b">
        <v>1</v>
      </c>
      <c r="J27" s="10" t="s">
        <v>110</v>
      </c>
      <c r="K27" s="11" t="s">
        <v>111</v>
      </c>
      <c r="L27" s="16">
        <v>2</v>
      </c>
      <c r="M27" s="16">
        <v>2</v>
      </c>
      <c r="N27" s="16" t="str">
        <f>_xlfn.DISPIMG("ID_4A572E5552C0498D91734F6196F57C47",1)</f>
        <v>=DISPIMG("ID_4A572E5552C0498D91734F6196F57C47",1)</v>
      </c>
      <c r="O27" s="10">
        <v>7</v>
      </c>
      <c r="P27" s="17" t="s">
        <v>112</v>
      </c>
      <c r="Q27" s="2" t="s">
        <v>113</v>
      </c>
      <c r="R27" s="19" t="s">
        <v>114</v>
      </c>
      <c r="S27" s="2" t="s">
        <v>61</v>
      </c>
      <c r="T27" s="2" t="s">
        <v>104</v>
      </c>
      <c r="U27" s="2" t="str">
        <f t="shared" si="3"/>
        <v>Item_1204</v>
      </c>
      <c r="V27" s="20">
        <v>5</v>
      </c>
      <c r="W27" s="2">
        <v>3</v>
      </c>
    </row>
    <row r="28" ht="44" customHeight="1" spans="2:23">
      <c r="B28" s="13">
        <v>1205</v>
      </c>
      <c r="C28" s="12" t="str">
        <f>_xlfn.DISPIMG("ID_2C0137407E0B42DB9DD7C73E06375554",1)</f>
        <v>=DISPIMG("ID_2C0137407E0B42DB9DD7C73E06375554",1)</v>
      </c>
      <c r="D28" s="9" t="s">
        <v>115</v>
      </c>
      <c r="E28" s="10" t="b">
        <v>1</v>
      </c>
      <c r="F28" s="3" t="s">
        <v>116</v>
      </c>
      <c r="G28" s="3" t="s">
        <v>117</v>
      </c>
      <c r="H28" s="3" t="s">
        <v>118</v>
      </c>
      <c r="I28" s="10" t="b">
        <v>0</v>
      </c>
      <c r="J28" s="10" t="s">
        <v>70</v>
      </c>
      <c r="K28" s="11"/>
      <c r="L28" s="16">
        <v>1</v>
      </c>
      <c r="M28" s="16">
        <v>2</v>
      </c>
      <c r="N28" s="16" t="str">
        <f>_xlfn.DISPIMG("ID_A8F10E739124490C8A2A7352099C9E22",1)</f>
        <v>=DISPIMG("ID_A8F10E739124490C8A2A7352099C9E22",1)</v>
      </c>
      <c r="O28" s="10"/>
      <c r="P28" s="17" t="s">
        <v>112</v>
      </c>
      <c r="Q28" s="2" t="s">
        <v>59</v>
      </c>
      <c r="R28" s="19" t="s">
        <v>60</v>
      </c>
      <c r="S28" s="2" t="s">
        <v>61</v>
      </c>
      <c r="T28" s="2" t="s">
        <v>104</v>
      </c>
      <c r="U28" s="2" t="str">
        <f t="shared" si="3"/>
        <v>Item_1205</v>
      </c>
      <c r="V28" s="20">
        <v>5</v>
      </c>
      <c r="W28" s="2">
        <v>3</v>
      </c>
    </row>
    <row r="29" ht="44" customHeight="1" spans="2:23">
      <c r="B29" s="13">
        <v>1206</v>
      </c>
      <c r="C29" s="12" t="str">
        <f>_xlfn.DISPIMG("ID_A50A17C4997C4F38BD27FB29813B9BF5",1)</f>
        <v>=DISPIMG("ID_A50A17C4997C4F38BD27FB29813B9BF5",1)</v>
      </c>
      <c r="D29" s="9" t="s">
        <v>119</v>
      </c>
      <c r="E29" s="10" t="b">
        <v>1</v>
      </c>
      <c r="F29" s="11"/>
      <c r="G29" s="11"/>
      <c r="H29" s="11"/>
      <c r="I29" s="10" t="b">
        <v>1</v>
      </c>
      <c r="J29" s="10"/>
      <c r="K29" s="11"/>
      <c r="L29" s="16">
        <v>1</v>
      </c>
      <c r="M29" s="16">
        <v>1</v>
      </c>
      <c r="N29" s="16" t="str">
        <f>_xlfn.DISPIMG("ID_0AC7F00F82E34F96BA89DF196CE127DD",1)</f>
        <v>=DISPIMG("ID_0AC7F00F82E34F96BA89DF196CE127DD",1)</v>
      </c>
      <c r="O29" s="10"/>
      <c r="P29" s="17" t="s">
        <v>58</v>
      </c>
      <c r="Q29" s="2" t="s">
        <v>66</v>
      </c>
      <c r="R29" s="19" t="s">
        <v>67</v>
      </c>
      <c r="S29" s="2" t="s">
        <v>68</v>
      </c>
      <c r="T29" s="2" t="s">
        <v>104</v>
      </c>
      <c r="U29" s="2" t="str">
        <f t="shared" si="3"/>
        <v>Item_1206</v>
      </c>
      <c r="V29" s="20">
        <v>9</v>
      </c>
      <c r="W29" s="2">
        <v>4</v>
      </c>
    </row>
    <row r="30" ht="44" customHeight="1" spans="2:23">
      <c r="B30" s="13">
        <v>1207</v>
      </c>
      <c r="C30" s="12" t="str">
        <f>_xlfn.DISPIMG("ID_FEF7544420EE4E23884E6FD3D5B32218",1)</f>
        <v>=DISPIMG("ID_FEF7544420EE4E23884E6FD3D5B32218",1)</v>
      </c>
      <c r="D30" s="9" t="s">
        <v>120</v>
      </c>
      <c r="E30" s="10" t="b">
        <v>1</v>
      </c>
      <c r="F30" s="11"/>
      <c r="G30" s="11"/>
      <c r="H30" s="11"/>
      <c r="I30" s="10" t="b">
        <v>1</v>
      </c>
      <c r="J30" s="10" t="s">
        <v>70</v>
      </c>
      <c r="K30" s="11" t="s">
        <v>121</v>
      </c>
      <c r="L30" s="16">
        <v>1</v>
      </c>
      <c r="M30" s="16">
        <v>4</v>
      </c>
      <c r="N30" s="16" t="str">
        <f>_xlfn.DISPIMG("ID_5F254D51C2DC4431A5173CF4CBC7F5BC",1)</f>
        <v>=DISPIMG("ID_5F254D51C2DC4431A5173CF4CBC7F5BC",1)</v>
      </c>
      <c r="O30" s="10"/>
      <c r="P30" s="17" t="s">
        <v>58</v>
      </c>
      <c r="Q30" s="2" t="s">
        <v>71</v>
      </c>
      <c r="R30" s="19" t="s">
        <v>60</v>
      </c>
      <c r="S30" s="2" t="s">
        <v>68</v>
      </c>
      <c r="T30" s="2" t="s">
        <v>104</v>
      </c>
      <c r="U30" s="2" t="str">
        <f t="shared" si="3"/>
        <v>Item_1207</v>
      </c>
      <c r="V30" s="20">
        <v>6</v>
      </c>
      <c r="W30" s="2">
        <v>3</v>
      </c>
    </row>
    <row r="31" ht="44" customHeight="1" spans="2:23">
      <c r="B31" s="13">
        <v>1208</v>
      </c>
      <c r="C31" s="12" t="str">
        <f>_xlfn.DISPIMG("ID_AD769D811B594F508A84E79508862002",1)</f>
        <v>=DISPIMG("ID_AD769D811B594F508A84E79508862002",1)</v>
      </c>
      <c r="D31" s="9" t="s">
        <v>122</v>
      </c>
      <c r="E31" s="10" t="b">
        <v>1</v>
      </c>
      <c r="F31" s="11"/>
      <c r="G31" s="11"/>
      <c r="H31" s="11"/>
      <c r="I31" s="10" t="b">
        <v>1</v>
      </c>
      <c r="J31" s="10" t="s">
        <v>70</v>
      </c>
      <c r="K31" s="11"/>
      <c r="L31" s="16">
        <v>1</v>
      </c>
      <c r="M31" s="16">
        <v>2</v>
      </c>
      <c r="N31" s="16" t="str">
        <f>_xlfn.DISPIMG("ID_A8F10E739124490C8A2A7352099C9E22",1)</f>
        <v>=DISPIMG("ID_A8F10E739124490C8A2A7352099C9E22",1)</v>
      </c>
      <c r="O31" s="10"/>
      <c r="P31" s="17" t="s">
        <v>58</v>
      </c>
      <c r="Q31" s="2" t="s">
        <v>71</v>
      </c>
      <c r="R31" s="19" t="s">
        <v>60</v>
      </c>
      <c r="S31" s="2" t="s">
        <v>68</v>
      </c>
      <c r="T31" s="2" t="s">
        <v>104</v>
      </c>
      <c r="U31" s="2" t="str">
        <f t="shared" si="3"/>
        <v>Item_1208</v>
      </c>
      <c r="V31" s="20">
        <v>5</v>
      </c>
      <c r="W31" s="2">
        <v>4</v>
      </c>
    </row>
    <row r="32" ht="44" customHeight="1" spans="2:23">
      <c r="B32" s="13">
        <v>1209</v>
      </c>
      <c r="C32" s="12" t="str">
        <f>_xlfn.DISPIMG("ID_C342CA09024D4B37869A5942DD1EDF71",1)</f>
        <v>=DISPIMG("ID_C342CA09024D4B37869A5942DD1EDF71",1)</v>
      </c>
      <c r="D32" s="9" t="s">
        <v>123</v>
      </c>
      <c r="E32" s="10" t="b">
        <v>1</v>
      </c>
      <c r="F32" s="11"/>
      <c r="G32" s="11"/>
      <c r="H32" s="11"/>
      <c r="I32" s="10" t="b">
        <v>1</v>
      </c>
      <c r="J32" s="10" t="s">
        <v>124</v>
      </c>
      <c r="K32" s="11"/>
      <c r="L32" s="16">
        <v>2</v>
      </c>
      <c r="M32" s="16">
        <v>3</v>
      </c>
      <c r="N32" s="16" t="str">
        <f>_xlfn.DISPIMG("ID_0C3070BDCF714D5C99B9B56D724DD108",1)</f>
        <v>=DISPIMG("ID_0C3070BDCF714D5C99B9B56D724DD108",1)</v>
      </c>
      <c r="O32" s="10"/>
      <c r="P32" s="17" t="s">
        <v>58</v>
      </c>
      <c r="Q32" s="2" t="s">
        <v>125</v>
      </c>
      <c r="R32" s="19" t="s">
        <v>74</v>
      </c>
      <c r="S32" s="2" t="s">
        <v>68</v>
      </c>
      <c r="T32" s="2" t="s">
        <v>104</v>
      </c>
      <c r="U32" s="2" t="str">
        <f t="shared" si="3"/>
        <v>Item_1209</v>
      </c>
      <c r="V32" s="20">
        <v>7</v>
      </c>
      <c r="W32" s="2">
        <v>3</v>
      </c>
    </row>
    <row r="33" ht="44" customHeight="1" spans="2:23">
      <c r="B33" s="13">
        <v>1210</v>
      </c>
      <c r="C33" s="12" t="str">
        <f>_xlfn.DISPIMG("ID_D95FBFA03D2847B187EFE5850B571212",1)</f>
        <v>=DISPIMG("ID_D95FBFA03D2847B187EFE5850B571212",1)</v>
      </c>
      <c r="D33" s="9" t="s">
        <v>126</v>
      </c>
      <c r="E33" s="10" t="b">
        <v>1</v>
      </c>
      <c r="F33" s="11"/>
      <c r="G33" s="11"/>
      <c r="H33" s="11"/>
      <c r="I33" s="10" t="b">
        <v>1</v>
      </c>
      <c r="J33" s="10"/>
      <c r="K33" s="11" t="s">
        <v>127</v>
      </c>
      <c r="L33" s="16">
        <v>2</v>
      </c>
      <c r="M33" s="16">
        <v>1</v>
      </c>
      <c r="N33" s="16" t="str">
        <f>_xlfn.DISPIMG("ID_7569EDFC3DC246BD9F9A8828C56398DA",1)</f>
        <v>=DISPIMG("ID_7569EDFC3DC246BD9F9A8828C56398DA",1)</v>
      </c>
      <c r="O33" s="10">
        <v>2</v>
      </c>
      <c r="P33" s="17" t="s">
        <v>58</v>
      </c>
      <c r="Q33" s="2" t="s">
        <v>128</v>
      </c>
      <c r="R33" s="19" t="s">
        <v>74</v>
      </c>
      <c r="S33" s="2" t="s">
        <v>68</v>
      </c>
      <c r="T33" s="2" t="s">
        <v>104</v>
      </c>
      <c r="U33" s="2" t="str">
        <f t="shared" si="3"/>
        <v>Item_1210</v>
      </c>
      <c r="V33" s="20">
        <v>5</v>
      </c>
      <c r="W33" s="2">
        <v>3</v>
      </c>
    </row>
    <row r="34" ht="44" customHeight="1" spans="2:23">
      <c r="B34" s="13">
        <v>1211</v>
      </c>
      <c r="C34" s="12" t="str">
        <f>_xlfn.DISPIMG("ID_6BE7AA82A57D4EDF93012977E512B67F",1)</f>
        <v>=DISPIMG("ID_6BE7AA82A57D4EDF93012977E512B67F",1)</v>
      </c>
      <c r="D34" s="9" t="s">
        <v>129</v>
      </c>
      <c r="E34" s="10" t="b">
        <v>1</v>
      </c>
      <c r="F34" s="11" t="s">
        <v>130</v>
      </c>
      <c r="G34" s="11" t="s">
        <v>117</v>
      </c>
      <c r="H34" s="11" t="s">
        <v>131</v>
      </c>
      <c r="I34" s="10" t="b">
        <v>0</v>
      </c>
      <c r="J34" s="10"/>
      <c r="K34" s="11"/>
      <c r="L34" s="16">
        <v>2</v>
      </c>
      <c r="M34" s="16">
        <v>2</v>
      </c>
      <c r="N34" s="16" t="str">
        <f>_xlfn.DISPIMG("ID_7E532407E83B43A18070F85C4C0380A0",1)</f>
        <v>=DISPIMG("ID_7E532407E83B43A18070F85C4C0380A0",1)</v>
      </c>
      <c r="O34" s="10"/>
      <c r="P34" s="17" t="s">
        <v>58</v>
      </c>
      <c r="Q34" s="2" t="s">
        <v>73</v>
      </c>
      <c r="R34" s="19" t="s">
        <v>74</v>
      </c>
      <c r="S34" s="2" t="s">
        <v>68</v>
      </c>
      <c r="T34" s="2" t="s">
        <v>104</v>
      </c>
      <c r="U34" s="2" t="str">
        <f t="shared" ref="U34:U65" si="4">"Item_"&amp;B34</f>
        <v>Item_1211</v>
      </c>
      <c r="V34" s="20">
        <v>6</v>
      </c>
      <c r="W34" s="2">
        <v>3</v>
      </c>
    </row>
    <row r="35" ht="44" customHeight="1" spans="2:23">
      <c r="B35" s="13">
        <v>1213</v>
      </c>
      <c r="C35" s="12" t="str">
        <f>_xlfn.DISPIMG("ID_7B89BFCB550C4B54AEEA9E49FD251B2B",1)</f>
        <v>=DISPIMG("ID_7B89BFCB550C4B54AEEA9E49FD251B2B",1)</v>
      </c>
      <c r="D35" s="9" t="s">
        <v>132</v>
      </c>
      <c r="E35" s="10" t="b">
        <v>1</v>
      </c>
      <c r="F35" s="11"/>
      <c r="G35" s="11"/>
      <c r="H35" s="11"/>
      <c r="I35" s="10" t="b">
        <v>1</v>
      </c>
      <c r="J35" s="10" t="s">
        <v>133</v>
      </c>
      <c r="K35" s="11" t="s">
        <v>134</v>
      </c>
      <c r="L35" s="16">
        <v>1</v>
      </c>
      <c r="M35" s="16">
        <v>2</v>
      </c>
      <c r="N35" s="16" t="str">
        <f>_xlfn.DISPIMG("ID_F2D9491996C84E198CDC413034D14092",1)</f>
        <v>=DISPIMG("ID_F2D9491996C84E198CDC413034D14092",1)</v>
      </c>
      <c r="O35" s="10">
        <v>1</v>
      </c>
      <c r="P35" s="17" t="s">
        <v>58</v>
      </c>
      <c r="Q35" s="2" t="s">
        <v>135</v>
      </c>
      <c r="R35" s="19" t="s">
        <v>136</v>
      </c>
      <c r="S35" s="2" t="s">
        <v>68</v>
      </c>
      <c r="T35" s="2" t="s">
        <v>104</v>
      </c>
      <c r="U35" s="2" t="str">
        <f t="shared" si="4"/>
        <v>Item_1213</v>
      </c>
      <c r="V35" s="20">
        <v>5</v>
      </c>
      <c r="W35" s="2">
        <v>3</v>
      </c>
    </row>
    <row r="36" ht="44" customHeight="1" spans="2:23">
      <c r="B36" s="13">
        <v>1214</v>
      </c>
      <c r="C36" s="12" t="str">
        <f>_xlfn.DISPIMG("ID_1B76FD691B9D4343A9B147DB2EA78716",1)</f>
        <v>=DISPIMG("ID_1B76FD691B9D4343A9B147DB2EA78716",1)</v>
      </c>
      <c r="D36" s="9" t="s">
        <v>137</v>
      </c>
      <c r="E36" s="10" t="b">
        <v>1</v>
      </c>
      <c r="F36" s="11"/>
      <c r="G36" s="11"/>
      <c r="H36" s="11"/>
      <c r="I36" s="10" t="b">
        <v>1</v>
      </c>
      <c r="J36" s="10" t="s">
        <v>79</v>
      </c>
      <c r="K36" s="11" t="s">
        <v>138</v>
      </c>
      <c r="L36" s="16">
        <v>1</v>
      </c>
      <c r="M36" s="16">
        <v>1</v>
      </c>
      <c r="N36" s="16" t="str">
        <f>_xlfn.DISPIMG("ID_7E50291B2C9C4050B0840695683B677A",1)</f>
        <v>=DISPIMG("ID_7E50291B2C9C4050B0840695683B677A",1)</v>
      </c>
      <c r="O36" s="10">
        <v>4</v>
      </c>
      <c r="P36" s="17" t="s">
        <v>58</v>
      </c>
      <c r="Q36" s="2" t="s">
        <v>81</v>
      </c>
      <c r="R36" s="19" t="s">
        <v>82</v>
      </c>
      <c r="S36" s="2" t="s">
        <v>61</v>
      </c>
      <c r="T36" s="2" t="s">
        <v>104</v>
      </c>
      <c r="U36" s="2" t="str">
        <f t="shared" si="4"/>
        <v>Item_1214</v>
      </c>
      <c r="V36" s="20">
        <v>3</v>
      </c>
      <c r="W36" s="2">
        <v>4</v>
      </c>
    </row>
    <row r="37" ht="44" customHeight="1" spans="2:23">
      <c r="B37" s="13">
        <v>1215</v>
      </c>
      <c r="C37" s="12" t="str">
        <f>_xlfn.DISPIMG("ID_C6FF2AE3BFAC4C66A7E5072596D089EE",1)</f>
        <v>=DISPIMG("ID_C6FF2AE3BFAC4C66A7E5072596D089EE",1)</v>
      </c>
      <c r="D37" s="9" t="s">
        <v>139</v>
      </c>
      <c r="E37" s="10" t="b">
        <v>1</v>
      </c>
      <c r="F37" s="11"/>
      <c r="G37" s="11"/>
      <c r="H37" s="11"/>
      <c r="I37" s="10" t="b">
        <v>1</v>
      </c>
      <c r="J37" s="10" t="s">
        <v>79</v>
      </c>
      <c r="K37" s="11" t="s">
        <v>140</v>
      </c>
      <c r="L37" s="16">
        <v>2</v>
      </c>
      <c r="M37" s="16">
        <v>1</v>
      </c>
      <c r="N37" s="16" t="str">
        <f>_xlfn.DISPIMG("ID_0D6E8058BA3F4760BBADE9A6C28D5075",1)</f>
        <v>=DISPIMG("ID_0D6E8058BA3F4760BBADE9A6C28D5075",1)</v>
      </c>
      <c r="O37" s="10">
        <v>6</v>
      </c>
      <c r="P37" s="17" t="s">
        <v>58</v>
      </c>
      <c r="Q37" s="2" t="s">
        <v>81</v>
      </c>
      <c r="R37" s="19" t="s">
        <v>82</v>
      </c>
      <c r="S37" s="2" t="s">
        <v>61</v>
      </c>
      <c r="T37" s="2" t="s">
        <v>104</v>
      </c>
      <c r="U37" s="2" t="str">
        <f t="shared" si="4"/>
        <v>Item_1215</v>
      </c>
      <c r="V37" s="20">
        <v>4</v>
      </c>
      <c r="W37" s="2">
        <v>4</v>
      </c>
    </row>
    <row r="38" ht="44" customHeight="1" spans="2:23">
      <c r="B38" s="13">
        <v>1216</v>
      </c>
      <c r="C38" s="14" t="str">
        <f>_xlfn.DISPIMG("ID_0760576F429442BBA9F87B577A7E9DB2",1)</f>
        <v>=DISPIMG("ID_0760576F429442BBA9F87B577A7E9DB2",1)</v>
      </c>
      <c r="D38" s="9" t="s">
        <v>141</v>
      </c>
      <c r="E38" s="10" t="b">
        <v>1</v>
      </c>
      <c r="F38" s="11"/>
      <c r="G38" s="11"/>
      <c r="H38" s="11"/>
      <c r="I38" s="10" t="b">
        <v>1</v>
      </c>
      <c r="J38" s="10" t="s">
        <v>142</v>
      </c>
      <c r="K38" s="11" t="s">
        <v>143</v>
      </c>
      <c r="L38" s="16">
        <v>2</v>
      </c>
      <c r="M38" s="16">
        <v>2</v>
      </c>
      <c r="N38" s="16" t="str">
        <f>_xlfn.DISPIMG("ID_A3A7DB7802A24F32A29FA578E0FF6D46",1)</f>
        <v>=DISPIMG("ID_A3A7DB7802A24F32A29FA578E0FF6D46",1)</v>
      </c>
      <c r="O38" s="10">
        <v>4</v>
      </c>
      <c r="P38" s="17" t="s">
        <v>58</v>
      </c>
      <c r="Q38" s="2" t="s">
        <v>113</v>
      </c>
      <c r="R38" s="19" t="s">
        <v>114</v>
      </c>
      <c r="S38" s="2" t="s">
        <v>68</v>
      </c>
      <c r="T38" s="2" t="s">
        <v>104</v>
      </c>
      <c r="U38" s="2" t="str">
        <f t="shared" si="4"/>
        <v>Item_1216</v>
      </c>
      <c r="V38" s="20">
        <v>5</v>
      </c>
      <c r="W38" s="2">
        <v>3</v>
      </c>
    </row>
    <row r="39" ht="44" customHeight="1" spans="2:23">
      <c r="B39" s="13">
        <v>1217</v>
      </c>
      <c r="C39" s="12" t="str">
        <f>_xlfn.DISPIMG("ID_A6F8CAD4AD2D4E9FA62FDE7E305DF042",1)</f>
        <v>=DISPIMG("ID_A6F8CAD4AD2D4E9FA62FDE7E305DF042",1)</v>
      </c>
      <c r="D39" s="9" t="s">
        <v>144</v>
      </c>
      <c r="E39" s="10" t="b">
        <v>1</v>
      </c>
      <c r="F39" s="11"/>
      <c r="G39" s="11"/>
      <c r="H39" s="11"/>
      <c r="I39" s="10" t="b">
        <v>1</v>
      </c>
      <c r="J39" s="10" t="s">
        <v>70</v>
      </c>
      <c r="K39" s="11"/>
      <c r="L39" s="16">
        <v>2</v>
      </c>
      <c r="M39" s="16">
        <v>3</v>
      </c>
      <c r="N39" s="16" t="str">
        <f>_xlfn.DISPIMG("ID_024F64277E2D4C2988E87FFD788A715C",1)</f>
        <v>=DISPIMG("ID_024F64277E2D4C2988E87FFD788A715C",1)</v>
      </c>
      <c r="O39" s="10"/>
      <c r="P39" s="17" t="s">
        <v>145</v>
      </c>
      <c r="Q39" s="2" t="s">
        <v>71</v>
      </c>
      <c r="R39" s="19" t="s">
        <v>60</v>
      </c>
      <c r="S39" s="2" t="s">
        <v>68</v>
      </c>
      <c r="T39" s="2" t="s">
        <v>104</v>
      </c>
      <c r="U39" s="2" t="str">
        <f t="shared" si="4"/>
        <v>Item_1217</v>
      </c>
      <c r="V39" s="20">
        <v>6</v>
      </c>
      <c r="W39" s="2">
        <v>3</v>
      </c>
    </row>
    <row r="40" ht="44" customHeight="1" spans="2:23">
      <c r="B40" s="13">
        <v>1218</v>
      </c>
      <c r="C40" s="12" t="str">
        <f>_xlfn.DISPIMG("ID_FEE71CDE5B504C8898F30BA911B38D87",1)</f>
        <v>=DISPIMG("ID_FEE71CDE5B504C8898F30BA911B38D87",1)</v>
      </c>
      <c r="D40" s="9" t="s">
        <v>146</v>
      </c>
      <c r="E40" s="10" t="b">
        <v>1</v>
      </c>
      <c r="F40" s="11"/>
      <c r="G40" s="11"/>
      <c r="H40" s="11"/>
      <c r="I40" s="10" t="b">
        <v>1</v>
      </c>
      <c r="J40" s="10" t="s">
        <v>79</v>
      </c>
      <c r="K40" s="11" t="s">
        <v>147</v>
      </c>
      <c r="L40" s="16">
        <v>1</v>
      </c>
      <c r="M40" s="16">
        <v>2</v>
      </c>
      <c r="N40" s="16" t="str">
        <f>_xlfn.DISPIMG("ID_4C6494D872B64D38843A57A72D945D99",1)</f>
        <v>=DISPIMG("ID_4C6494D872B64D38843A57A72D945D99",1)</v>
      </c>
      <c r="O40" s="10">
        <v>6</v>
      </c>
      <c r="P40" s="17" t="s">
        <v>58</v>
      </c>
      <c r="Q40" s="2" t="s">
        <v>81</v>
      </c>
      <c r="R40" s="19" t="s">
        <v>82</v>
      </c>
      <c r="S40" s="2" t="s">
        <v>61</v>
      </c>
      <c r="T40" s="2" t="s">
        <v>104</v>
      </c>
      <c r="U40" s="2" t="str">
        <f t="shared" si="4"/>
        <v>Item_1218</v>
      </c>
      <c r="V40" s="20">
        <v>5</v>
      </c>
      <c r="W40" s="2">
        <v>4</v>
      </c>
    </row>
    <row r="41" ht="44" customHeight="1" spans="2:23">
      <c r="B41" s="13">
        <v>1219</v>
      </c>
      <c r="C41" s="12" t="str">
        <f>_xlfn.DISPIMG("ID_C77CF9B8636849118EABA3074A3AF130",1)</f>
        <v>=DISPIMG("ID_C77CF9B8636849118EABA3074A3AF130",1)</v>
      </c>
      <c r="D41" s="9" t="s">
        <v>148</v>
      </c>
      <c r="E41" s="10" t="b">
        <v>1</v>
      </c>
      <c r="F41" s="11"/>
      <c r="G41" s="11"/>
      <c r="H41" s="11"/>
      <c r="I41" s="10" t="b">
        <v>1</v>
      </c>
      <c r="J41" s="10" t="s">
        <v>64</v>
      </c>
      <c r="K41" s="11"/>
      <c r="L41" s="16">
        <v>1</v>
      </c>
      <c r="M41" s="16">
        <v>1</v>
      </c>
      <c r="N41" s="16" t="str">
        <f t="shared" ref="N41:N46" si="5">_xlfn.DISPIMG("ID_0AC7F00F82E34F96BA89DF196CE127DD",1)</f>
        <v>=DISPIMG("ID_0AC7F00F82E34F96BA89DF196CE127DD",1)</v>
      </c>
      <c r="O41" s="10"/>
      <c r="P41" s="17" t="s">
        <v>112</v>
      </c>
      <c r="Q41" s="2" t="s">
        <v>66</v>
      </c>
      <c r="R41" s="19" t="s">
        <v>67</v>
      </c>
      <c r="S41" s="2" t="s">
        <v>61</v>
      </c>
      <c r="T41" s="2" t="s">
        <v>104</v>
      </c>
      <c r="U41" s="2" t="str">
        <f t="shared" si="4"/>
        <v>Item_1219</v>
      </c>
      <c r="V41" s="20">
        <v>2</v>
      </c>
      <c r="W41" s="2">
        <v>6</v>
      </c>
    </row>
    <row r="42" ht="44" customHeight="1" spans="2:23">
      <c r="B42" s="13">
        <v>1220</v>
      </c>
      <c r="C42" s="12" t="str">
        <f>_xlfn.DISPIMG("ID_4CBD55E884F64864ACFBB77ADCC69B00",1)</f>
        <v>=DISPIMG("ID_4CBD55E884F64864ACFBB77ADCC69B00",1)</v>
      </c>
      <c r="D42" s="9" t="s">
        <v>149</v>
      </c>
      <c r="E42" s="10" t="b">
        <v>1</v>
      </c>
      <c r="F42" s="11" t="s">
        <v>150</v>
      </c>
      <c r="G42" s="11" t="s">
        <v>106</v>
      </c>
      <c r="H42" s="11" t="s">
        <v>151</v>
      </c>
      <c r="I42" s="10" t="b">
        <v>0</v>
      </c>
      <c r="J42" s="10" t="s">
        <v>70</v>
      </c>
      <c r="K42" s="11"/>
      <c r="L42" s="16">
        <v>1</v>
      </c>
      <c r="M42" s="16">
        <v>2</v>
      </c>
      <c r="N42" s="16" t="str">
        <f>_xlfn.DISPIMG("ID_A8F10E739124490C8A2A7352099C9E22",1)</f>
        <v>=DISPIMG("ID_A8F10E739124490C8A2A7352099C9E22",1)</v>
      </c>
      <c r="O42" s="10"/>
      <c r="P42" s="17" t="s">
        <v>58</v>
      </c>
      <c r="Q42" s="2" t="s">
        <v>71</v>
      </c>
      <c r="R42" s="19" t="s">
        <v>60</v>
      </c>
      <c r="S42" s="2" t="s">
        <v>68</v>
      </c>
      <c r="T42" s="2" t="s">
        <v>104</v>
      </c>
      <c r="U42" s="2" t="str">
        <f t="shared" si="4"/>
        <v>Item_1220</v>
      </c>
      <c r="V42" s="20">
        <v>6</v>
      </c>
      <c r="W42" s="2">
        <v>3</v>
      </c>
    </row>
    <row r="43" ht="44" customHeight="1" spans="2:23">
      <c r="B43" s="13">
        <v>1281</v>
      </c>
      <c r="C43" s="12" t="str">
        <f>_xlfn.DISPIMG("ID_BB9736CD405E4287B4813821F0D8A7AF",1)</f>
        <v>=DISPIMG("ID_BB9736CD405E4287B4813821F0D8A7AF",1)</v>
      </c>
      <c r="D43" s="9" t="s">
        <v>152</v>
      </c>
      <c r="E43" s="10" t="b">
        <v>1</v>
      </c>
      <c r="F43" s="11" t="s">
        <v>153</v>
      </c>
      <c r="G43" s="11" t="s">
        <v>153</v>
      </c>
      <c r="H43" s="11" t="s">
        <v>154</v>
      </c>
      <c r="I43" s="10" t="b">
        <v>0</v>
      </c>
      <c r="J43" s="10"/>
      <c r="K43" s="11"/>
      <c r="L43" s="16">
        <v>1</v>
      </c>
      <c r="M43" s="16">
        <v>1</v>
      </c>
      <c r="N43" s="16" t="str">
        <f t="shared" si="5"/>
        <v>=DISPIMG("ID_0AC7F00F82E34F96BA89DF196CE127DD",1)</v>
      </c>
      <c r="O43" s="10"/>
      <c r="P43" s="17" t="s">
        <v>58</v>
      </c>
      <c r="Q43" s="2" t="s">
        <v>84</v>
      </c>
      <c r="R43" s="19" t="s">
        <v>85</v>
      </c>
      <c r="S43" s="2" t="s">
        <v>68</v>
      </c>
      <c r="T43" s="2" t="s">
        <v>104</v>
      </c>
      <c r="U43" s="2" t="str">
        <f>"Attachment_"&amp;B43</f>
        <v>Attachment_1281</v>
      </c>
      <c r="V43" s="20">
        <v>5</v>
      </c>
      <c r="W43" s="2">
        <v>3</v>
      </c>
    </row>
    <row r="44" ht="44" customHeight="1" spans="2:23">
      <c r="B44" s="13">
        <v>1282</v>
      </c>
      <c r="C44" s="12" t="str">
        <f>_xlfn.DISPIMG("ID_7CA4BB447BA941AEB005114687EE7002",1)</f>
        <v>=DISPIMG("ID_7CA4BB447BA941AEB005114687EE7002",1)</v>
      </c>
      <c r="D44" s="9" t="s">
        <v>155</v>
      </c>
      <c r="E44" s="10" t="b">
        <v>1</v>
      </c>
      <c r="F44" s="11" t="s">
        <v>156</v>
      </c>
      <c r="G44" s="11" t="s">
        <v>156</v>
      </c>
      <c r="H44" s="11" t="s">
        <v>157</v>
      </c>
      <c r="I44" s="10" t="b">
        <v>0</v>
      </c>
      <c r="J44" s="10"/>
      <c r="K44" s="11"/>
      <c r="L44" s="16">
        <v>1</v>
      </c>
      <c r="M44" s="16">
        <v>1</v>
      </c>
      <c r="N44" s="16" t="str">
        <f t="shared" si="5"/>
        <v>=DISPIMG("ID_0AC7F00F82E34F96BA89DF196CE127DD",1)</v>
      </c>
      <c r="O44" s="10"/>
      <c r="P44" s="17" t="s">
        <v>58</v>
      </c>
      <c r="Q44" s="2" t="s">
        <v>84</v>
      </c>
      <c r="R44" s="19" t="s">
        <v>85</v>
      </c>
      <c r="S44" s="2" t="s">
        <v>68</v>
      </c>
      <c r="T44" s="2" t="s">
        <v>104</v>
      </c>
      <c r="U44" s="2" t="str">
        <f>"Attachment_"&amp;B44</f>
        <v>Attachment_1282</v>
      </c>
      <c r="V44" s="20">
        <v>5</v>
      </c>
      <c r="W44" s="2">
        <v>3</v>
      </c>
    </row>
    <row r="45" ht="44" customHeight="1" spans="2:23">
      <c r="B45" s="13">
        <v>1283</v>
      </c>
      <c r="C45" s="12" t="str">
        <f>_xlfn.DISPIMG("ID_9918F524EED640468EB10E9EA7673B9F",1)</f>
        <v>=DISPIMG("ID_9918F524EED640468EB10E9EA7673B9F",1)</v>
      </c>
      <c r="D45" s="9" t="s">
        <v>158</v>
      </c>
      <c r="E45" s="10" t="b">
        <v>1</v>
      </c>
      <c r="F45" s="11" t="s">
        <v>159</v>
      </c>
      <c r="G45" s="11" t="s">
        <v>159</v>
      </c>
      <c r="H45" s="11" t="s">
        <v>160</v>
      </c>
      <c r="I45" s="10" t="b">
        <v>0</v>
      </c>
      <c r="J45" s="10"/>
      <c r="K45" s="11"/>
      <c r="L45" s="16">
        <v>1</v>
      </c>
      <c r="M45" s="16">
        <v>1</v>
      </c>
      <c r="N45" s="16" t="str">
        <f t="shared" si="5"/>
        <v>=DISPIMG("ID_0AC7F00F82E34F96BA89DF196CE127DD",1)</v>
      </c>
      <c r="O45" s="10"/>
      <c r="P45" s="17" t="s">
        <v>58</v>
      </c>
      <c r="Q45" s="2" t="s">
        <v>84</v>
      </c>
      <c r="R45" s="19" t="s">
        <v>85</v>
      </c>
      <c r="S45" s="2" t="s">
        <v>68</v>
      </c>
      <c r="T45" s="2" t="s">
        <v>104</v>
      </c>
      <c r="U45" s="2" t="str">
        <f>"Attachment_"&amp;B45</f>
        <v>Attachment_1283</v>
      </c>
      <c r="V45" s="20">
        <v>5</v>
      </c>
      <c r="W45" s="2">
        <v>3</v>
      </c>
    </row>
    <row r="46" ht="44" customHeight="1" spans="2:23">
      <c r="B46" s="13">
        <v>1284</v>
      </c>
      <c r="C46" s="12" t="str">
        <f>_xlfn.DISPIMG("ID_55E62FB0606546F481FE8398B5939C8F",1)</f>
        <v>=DISPIMG("ID_55E62FB0606546F481FE8398B5939C8F",1)</v>
      </c>
      <c r="D46" s="9" t="s">
        <v>161</v>
      </c>
      <c r="E46" s="10" t="b">
        <v>1</v>
      </c>
      <c r="F46" s="11" t="s">
        <v>162</v>
      </c>
      <c r="G46" s="11" t="s">
        <v>162</v>
      </c>
      <c r="H46" s="11" t="s">
        <v>163</v>
      </c>
      <c r="I46" s="10" t="b">
        <v>0</v>
      </c>
      <c r="J46" s="10"/>
      <c r="K46" s="11"/>
      <c r="L46" s="16">
        <v>1</v>
      </c>
      <c r="M46" s="16">
        <v>1</v>
      </c>
      <c r="N46" s="16" t="str">
        <f t="shared" si="5"/>
        <v>=DISPIMG("ID_0AC7F00F82E34F96BA89DF196CE127DD",1)</v>
      </c>
      <c r="O46" s="10"/>
      <c r="P46" s="17" t="s">
        <v>58</v>
      </c>
      <c r="Q46" s="2" t="s">
        <v>84</v>
      </c>
      <c r="R46" s="19" t="s">
        <v>85</v>
      </c>
      <c r="S46" s="2" t="s">
        <v>68</v>
      </c>
      <c r="T46" s="2" t="s">
        <v>104</v>
      </c>
      <c r="U46" s="2" t="str">
        <f>"Attachment_"&amp;B46</f>
        <v>Attachment_1284</v>
      </c>
      <c r="V46" s="20">
        <v>5</v>
      </c>
      <c r="W46" s="2">
        <v>3</v>
      </c>
    </row>
    <row r="47" ht="44" customHeight="1" spans="2:23">
      <c r="B47" s="15">
        <v>1301</v>
      </c>
      <c r="C47" s="12" t="str">
        <f>_xlfn.DISPIMG("ID_42231EC920A4471D93813F6C89845964",1)</f>
        <v>=DISPIMG("ID_42231EC920A4471D93813F6C89845964",1)</v>
      </c>
      <c r="D47" s="9" t="s">
        <v>164</v>
      </c>
      <c r="E47" s="10" t="b">
        <v>1</v>
      </c>
      <c r="F47" s="11"/>
      <c r="G47" s="11"/>
      <c r="H47" s="11"/>
      <c r="I47" s="10" t="b">
        <v>1</v>
      </c>
      <c r="J47" s="10" t="s">
        <v>165</v>
      </c>
      <c r="K47" s="11"/>
      <c r="L47" s="16">
        <v>2</v>
      </c>
      <c r="M47" s="16">
        <v>3</v>
      </c>
      <c r="N47" s="16" t="str">
        <f>_xlfn.DISPIMG("ID_B5597CAD90E24BE59984D6E44E33517A",1)</f>
        <v>=DISPIMG("ID_B5597CAD90E24BE59984D6E44E33517A",1)</v>
      </c>
      <c r="O47" s="10"/>
      <c r="P47" s="17" t="s">
        <v>58</v>
      </c>
      <c r="Q47" s="2" t="s">
        <v>71</v>
      </c>
      <c r="R47" s="19" t="s">
        <v>60</v>
      </c>
      <c r="S47" s="2" t="s">
        <v>61</v>
      </c>
      <c r="T47" s="2" t="s">
        <v>166</v>
      </c>
      <c r="U47" s="2" t="str">
        <f t="shared" si="4"/>
        <v>Item_1301</v>
      </c>
      <c r="V47" s="20">
        <v>8</v>
      </c>
      <c r="W47" s="2">
        <v>3</v>
      </c>
    </row>
    <row r="48" ht="44" customHeight="1" spans="2:23">
      <c r="B48" s="15">
        <v>1302</v>
      </c>
      <c r="C48" s="12" t="str">
        <f>_xlfn.DISPIMG("ID_BF502882A85E4ECF946079C7BCB0CB2B",1)</f>
        <v>=DISPIMG("ID_BF502882A85E4ECF946079C7BCB0CB2B",1)</v>
      </c>
      <c r="D48" s="9" t="s">
        <v>167</v>
      </c>
      <c r="E48" s="10" t="b">
        <v>1</v>
      </c>
      <c r="F48" s="11"/>
      <c r="G48" s="11"/>
      <c r="H48" s="11"/>
      <c r="I48" s="10" t="b">
        <v>1</v>
      </c>
      <c r="J48" s="10" t="s">
        <v>124</v>
      </c>
      <c r="K48" s="11"/>
      <c r="L48" s="16">
        <v>1</v>
      </c>
      <c r="M48" s="16">
        <v>2</v>
      </c>
      <c r="N48" s="16" t="str">
        <f>_xlfn.DISPIMG("ID_A8F10E739124490C8A2A7352099C9E22",1)</f>
        <v>=DISPIMG("ID_A8F10E739124490C8A2A7352099C9E22",1)</v>
      </c>
      <c r="O48" s="10"/>
      <c r="P48" s="17" t="s">
        <v>58</v>
      </c>
      <c r="Q48" s="2" t="s">
        <v>168</v>
      </c>
      <c r="R48" s="19" t="s">
        <v>74</v>
      </c>
      <c r="S48" s="2" t="s">
        <v>68</v>
      </c>
      <c r="T48" s="2" t="s">
        <v>166</v>
      </c>
      <c r="U48" s="2" t="str">
        <f t="shared" si="4"/>
        <v>Item_1302</v>
      </c>
      <c r="V48" s="20">
        <v>6</v>
      </c>
      <c r="W48" s="2">
        <v>3</v>
      </c>
    </row>
    <row r="49" ht="44" customHeight="1" spans="2:23">
      <c r="B49" s="15">
        <v>1303</v>
      </c>
      <c r="C49" s="12" t="str">
        <f>_xlfn.DISPIMG("ID_CC9ADB3BDC4E4FE4B0650CE5500E2ECA",1)</f>
        <v>=DISPIMG("ID_CC9ADB3BDC4E4FE4B0650CE5500E2ECA",1)</v>
      </c>
      <c r="D49" s="9" t="s">
        <v>169</v>
      </c>
      <c r="E49" s="10" t="b">
        <v>1</v>
      </c>
      <c r="F49" s="11"/>
      <c r="G49" s="11"/>
      <c r="H49" s="11"/>
      <c r="I49" s="10" t="b">
        <v>1</v>
      </c>
      <c r="J49" s="10" t="s">
        <v>170</v>
      </c>
      <c r="K49" s="11"/>
      <c r="L49" s="16">
        <v>1</v>
      </c>
      <c r="M49" s="16">
        <v>3</v>
      </c>
      <c r="N49" s="16" t="str">
        <f>_xlfn.DISPIMG("ID_389172271624454BBA429E37143633FB",1)</f>
        <v>=DISPIMG("ID_389172271624454BBA429E37143633FB",1)</v>
      </c>
      <c r="O49" s="10"/>
      <c r="P49" s="17" t="s">
        <v>58</v>
      </c>
      <c r="Q49" s="2" t="s">
        <v>71</v>
      </c>
      <c r="R49" s="19" t="s">
        <v>60</v>
      </c>
      <c r="S49" s="2" t="s">
        <v>171</v>
      </c>
      <c r="T49" s="2" t="s">
        <v>166</v>
      </c>
      <c r="U49" s="2" t="str">
        <f t="shared" si="4"/>
        <v>Item_1303</v>
      </c>
      <c r="V49" s="20">
        <v>7</v>
      </c>
      <c r="W49" s="2">
        <v>3</v>
      </c>
    </row>
    <row r="50" ht="44" customHeight="1" spans="2:23">
      <c r="B50" s="15">
        <v>1304</v>
      </c>
      <c r="C50" s="12" t="str">
        <f>_xlfn.DISPIMG("ID_CC77E7F1F1DA4A06A7ABC778F35E9CC1",1)</f>
        <v>=DISPIMG("ID_CC77E7F1F1DA4A06A7ABC778F35E9CC1",1)</v>
      </c>
      <c r="D50" s="9" t="s">
        <v>172</v>
      </c>
      <c r="E50" s="10" t="b">
        <v>1</v>
      </c>
      <c r="F50" s="11"/>
      <c r="G50" s="11"/>
      <c r="H50" s="11"/>
      <c r="I50" s="10" t="b">
        <v>1</v>
      </c>
      <c r="J50" s="10" t="s">
        <v>142</v>
      </c>
      <c r="K50" s="11" t="s">
        <v>173</v>
      </c>
      <c r="L50" s="16">
        <v>1</v>
      </c>
      <c r="M50" s="16">
        <v>2</v>
      </c>
      <c r="N50" s="16" t="str">
        <f>_xlfn.DISPIMG("ID_7D43F056FD3D41489E4C917448C91CC2",1)</f>
        <v>=DISPIMG("ID_7D43F056FD3D41489E4C917448C91CC2",1)</v>
      </c>
      <c r="O50" s="10">
        <v>3</v>
      </c>
      <c r="P50" s="17" t="s">
        <v>112</v>
      </c>
      <c r="Q50" s="2" t="s">
        <v>113</v>
      </c>
      <c r="R50" s="19" t="s">
        <v>114</v>
      </c>
      <c r="S50" s="2" t="s">
        <v>61</v>
      </c>
      <c r="T50" s="2" t="s">
        <v>166</v>
      </c>
      <c r="U50" s="2" t="str">
        <f t="shared" si="4"/>
        <v>Item_1304</v>
      </c>
      <c r="V50" s="20">
        <v>6</v>
      </c>
      <c r="W50" s="2">
        <v>4</v>
      </c>
    </row>
    <row r="51" ht="44" customHeight="1" spans="2:23">
      <c r="B51" s="15">
        <v>1305</v>
      </c>
      <c r="C51" s="12" t="str">
        <f>_xlfn.DISPIMG("ID_511BB94D40BE4AC5B80AD444978DDB0D",1)</f>
        <v>=DISPIMG("ID_511BB94D40BE4AC5B80AD444978DDB0D",1)</v>
      </c>
      <c r="D51" s="9" t="s">
        <v>174</v>
      </c>
      <c r="E51" s="10" t="b">
        <v>1</v>
      </c>
      <c r="F51" s="11" t="s">
        <v>175</v>
      </c>
      <c r="G51" s="11" t="s">
        <v>176</v>
      </c>
      <c r="H51" s="11" t="s">
        <v>177</v>
      </c>
      <c r="I51" s="10" t="b">
        <v>0</v>
      </c>
      <c r="J51" s="10" t="s">
        <v>178</v>
      </c>
      <c r="K51" s="11" t="s">
        <v>179</v>
      </c>
      <c r="L51" s="16">
        <v>1</v>
      </c>
      <c r="M51" s="16">
        <v>4</v>
      </c>
      <c r="N51" s="16" t="str">
        <f>_xlfn.DISPIMG("ID_9F9DBB4533C54F91807791213278446F",1)</f>
        <v>=DISPIMG("ID_9F9DBB4533C54F91807791213278446F",1)</v>
      </c>
      <c r="O51" s="10">
        <v>5</v>
      </c>
      <c r="P51" s="17" t="s">
        <v>97</v>
      </c>
      <c r="Q51" s="2" t="s">
        <v>71</v>
      </c>
      <c r="R51" s="19" t="s">
        <v>60</v>
      </c>
      <c r="S51" s="2" t="s">
        <v>98</v>
      </c>
      <c r="T51" s="2" t="s">
        <v>166</v>
      </c>
      <c r="U51" s="2" t="str">
        <f t="shared" si="4"/>
        <v>Item_1305</v>
      </c>
      <c r="V51" s="20">
        <v>8</v>
      </c>
      <c r="W51" s="2">
        <v>3</v>
      </c>
    </row>
    <row r="52" ht="44" customHeight="1" spans="2:23">
      <c r="B52" s="15">
        <v>1306</v>
      </c>
      <c r="C52" s="12" t="str">
        <f>_xlfn.DISPIMG("ID_7502B4FC5142442DA32C2CAEEBF5B2B5",1)</f>
        <v>=DISPIMG("ID_7502B4FC5142442DA32C2CAEEBF5B2B5",1)</v>
      </c>
      <c r="D52" s="9" t="s">
        <v>180</v>
      </c>
      <c r="E52" s="10" t="b">
        <v>1</v>
      </c>
      <c r="F52" s="11" t="s">
        <v>181</v>
      </c>
      <c r="G52" s="11" t="s">
        <v>181</v>
      </c>
      <c r="H52" s="11" t="s">
        <v>182</v>
      </c>
      <c r="I52" s="10" t="b">
        <v>0</v>
      </c>
      <c r="J52" s="10" t="s">
        <v>165</v>
      </c>
      <c r="K52" s="11"/>
      <c r="L52" s="16">
        <v>3</v>
      </c>
      <c r="M52" s="16">
        <v>4</v>
      </c>
      <c r="N52" s="16" t="str">
        <f>_xlfn.DISPIMG("ID_DFDBD3E71BE94058B257083B1F423D26",1)</f>
        <v>=DISPIMG("ID_DFDBD3E71BE94058B257083B1F423D26",1)</v>
      </c>
      <c r="O52" s="10"/>
      <c r="P52" s="17" t="s">
        <v>145</v>
      </c>
      <c r="Q52" s="2" t="s">
        <v>71</v>
      </c>
      <c r="R52" s="19" t="s">
        <v>60</v>
      </c>
      <c r="S52" s="2" t="s">
        <v>68</v>
      </c>
      <c r="T52" s="2" t="s">
        <v>166</v>
      </c>
      <c r="U52" s="2" t="str">
        <f t="shared" si="4"/>
        <v>Item_1306</v>
      </c>
      <c r="V52" s="20">
        <v>11</v>
      </c>
      <c r="W52" s="2">
        <v>3</v>
      </c>
    </row>
    <row r="53" ht="44" customHeight="1" spans="2:23">
      <c r="B53" s="15">
        <v>1307</v>
      </c>
      <c r="C53" s="12" t="str">
        <f>_xlfn.DISPIMG("ID_C602CA601FFA4594B54AD3C8C4B37122",1)</f>
        <v>=DISPIMG("ID_C602CA601FFA4594B54AD3C8C4B37122",1)</v>
      </c>
      <c r="D53" s="9" t="s">
        <v>183</v>
      </c>
      <c r="E53" s="10" t="b">
        <v>1</v>
      </c>
      <c r="F53" s="11"/>
      <c r="G53" s="11"/>
      <c r="H53" s="11"/>
      <c r="I53" s="10" t="b">
        <v>1</v>
      </c>
      <c r="J53" s="10" t="s">
        <v>133</v>
      </c>
      <c r="K53" s="11" t="s">
        <v>184</v>
      </c>
      <c r="L53" s="16">
        <v>1</v>
      </c>
      <c r="M53" s="16">
        <v>2</v>
      </c>
      <c r="N53" s="16" t="str">
        <f>_xlfn.DISPIMG("ID_ED2A99BED8F94846A6007B2860CEE17A",1)</f>
        <v>=DISPIMG("ID_ED2A99BED8F94846A6007B2860CEE17A",1)</v>
      </c>
      <c r="O53" s="10">
        <v>1</v>
      </c>
      <c r="P53" s="17" t="s">
        <v>58</v>
      </c>
      <c r="Q53" s="2" t="s">
        <v>135</v>
      </c>
      <c r="R53" s="19" t="s">
        <v>136</v>
      </c>
      <c r="S53" s="2" t="s">
        <v>68</v>
      </c>
      <c r="T53" s="2" t="s">
        <v>166</v>
      </c>
      <c r="U53" s="2" t="str">
        <f t="shared" si="4"/>
        <v>Item_1307</v>
      </c>
      <c r="V53" s="20">
        <v>5</v>
      </c>
      <c r="W53" s="2">
        <v>3</v>
      </c>
    </row>
    <row r="54" ht="44" customHeight="1" spans="2:23">
      <c r="B54" s="15">
        <v>1308</v>
      </c>
      <c r="C54" s="12" t="str">
        <f>_xlfn.DISPIMG("ID_C9565B3684CA4AAB98E756CE8E1107CB",1)</f>
        <v>=DISPIMG("ID_C9565B3684CA4AAB98E756CE8E1107CB",1)</v>
      </c>
      <c r="D54" s="9" t="s">
        <v>185</v>
      </c>
      <c r="E54" s="10" t="b">
        <v>1</v>
      </c>
      <c r="F54" s="11" t="s">
        <v>116</v>
      </c>
      <c r="G54" s="11" t="s">
        <v>186</v>
      </c>
      <c r="H54" s="11" t="s">
        <v>187</v>
      </c>
      <c r="I54" s="10" t="b">
        <v>0</v>
      </c>
      <c r="J54" s="10" t="s">
        <v>70</v>
      </c>
      <c r="K54" s="11"/>
      <c r="L54" s="16">
        <v>1</v>
      </c>
      <c r="M54" s="16">
        <v>2</v>
      </c>
      <c r="N54" s="16" t="str">
        <f>_xlfn.DISPIMG("ID_A8F10E739124490C8A2A7352099C9E22",1)</f>
        <v>=DISPIMG("ID_A8F10E739124490C8A2A7352099C9E22",1)</v>
      </c>
      <c r="O54" s="10"/>
      <c r="P54" s="17" t="s">
        <v>112</v>
      </c>
      <c r="Q54" s="2" t="s">
        <v>59</v>
      </c>
      <c r="R54" s="19" t="s">
        <v>60</v>
      </c>
      <c r="S54" s="2" t="s">
        <v>61</v>
      </c>
      <c r="T54" s="2" t="s">
        <v>166</v>
      </c>
      <c r="U54" s="2" t="str">
        <f t="shared" si="4"/>
        <v>Item_1308</v>
      </c>
      <c r="V54" s="20">
        <v>7</v>
      </c>
      <c r="W54" s="2">
        <v>3</v>
      </c>
    </row>
    <row r="55" ht="44" customHeight="1" spans="2:23">
      <c r="B55" s="15">
        <v>1309</v>
      </c>
      <c r="C55" s="12" t="str">
        <f>_xlfn.DISPIMG("ID_08C2C96277EC45E8AFB589A524D965FA",1)</f>
        <v>=DISPIMG("ID_08C2C96277EC45E8AFB589A524D965FA",1)</v>
      </c>
      <c r="D55" s="9" t="s">
        <v>188</v>
      </c>
      <c r="E55" s="10" t="b">
        <v>1</v>
      </c>
      <c r="F55" s="11" t="s">
        <v>189</v>
      </c>
      <c r="G55" s="11" t="s">
        <v>176</v>
      </c>
      <c r="H55" s="11" t="s">
        <v>190</v>
      </c>
      <c r="I55" s="10" t="b">
        <v>0</v>
      </c>
      <c r="J55" s="10" t="s">
        <v>178</v>
      </c>
      <c r="K55" s="11" t="s">
        <v>191</v>
      </c>
      <c r="L55" s="16">
        <v>1</v>
      </c>
      <c r="M55" s="16">
        <v>2</v>
      </c>
      <c r="N55" s="16" t="str">
        <f>_xlfn.DISPIMG("ID_4C6494D872B64D38843A57A72D945D99",1)</f>
        <v>=DISPIMG("ID_4C6494D872B64D38843A57A72D945D99",1)</v>
      </c>
      <c r="O55" s="10">
        <v>6</v>
      </c>
      <c r="P55" s="17" t="s">
        <v>97</v>
      </c>
      <c r="Q55" s="2" t="s">
        <v>71</v>
      </c>
      <c r="R55" s="19" t="s">
        <v>60</v>
      </c>
      <c r="S55" s="2" t="s">
        <v>98</v>
      </c>
      <c r="T55" s="2" t="s">
        <v>166</v>
      </c>
      <c r="U55" s="2" t="str">
        <f t="shared" si="4"/>
        <v>Item_1309</v>
      </c>
      <c r="V55" s="20">
        <v>8</v>
      </c>
      <c r="W55" s="2">
        <v>3</v>
      </c>
    </row>
    <row r="56" ht="44" customHeight="1" spans="2:23">
      <c r="B56" s="15">
        <v>1310</v>
      </c>
      <c r="C56" s="12" t="str">
        <f>_xlfn.DISPIMG("ID_2CC866C804BD43059B621780886CEC1A",1)</f>
        <v>=DISPIMG("ID_2CC866C804BD43059B621780886CEC1A",1)</v>
      </c>
      <c r="D56" s="9" t="s">
        <v>192</v>
      </c>
      <c r="E56" s="10" t="b">
        <v>1</v>
      </c>
      <c r="F56" s="11"/>
      <c r="G56" s="11"/>
      <c r="H56" s="11"/>
      <c r="I56" s="10" t="b">
        <v>1</v>
      </c>
      <c r="J56" s="10"/>
      <c r="K56" s="11"/>
      <c r="L56" s="16">
        <v>1</v>
      </c>
      <c r="M56" s="16">
        <v>2</v>
      </c>
      <c r="N56" s="16" t="str">
        <f>_xlfn.DISPIMG("ID_A8F10E739124490C8A2A7352099C9E22",1)</f>
        <v>=DISPIMG("ID_A8F10E739124490C8A2A7352099C9E22",1)</v>
      </c>
      <c r="O56" s="10"/>
      <c r="P56" s="17" t="s">
        <v>58</v>
      </c>
      <c r="Q56" s="2" t="s">
        <v>193</v>
      </c>
      <c r="R56" s="19" t="s">
        <v>74</v>
      </c>
      <c r="S56" s="2" t="s">
        <v>68</v>
      </c>
      <c r="T56" s="2" t="s">
        <v>166</v>
      </c>
      <c r="U56" s="2" t="str">
        <f t="shared" si="4"/>
        <v>Item_1310</v>
      </c>
      <c r="V56" s="20">
        <v>7</v>
      </c>
      <c r="W56" s="2">
        <v>3</v>
      </c>
    </row>
    <row r="57" ht="44" customHeight="1" spans="2:23">
      <c r="B57" s="15">
        <v>1311</v>
      </c>
      <c r="C57" s="12" t="str">
        <f>_xlfn.DISPIMG("ID_7FCE6E4984D94A9988C758F43D09BB65",1)</f>
        <v>=DISPIMG("ID_7FCE6E4984D94A9988C758F43D09BB65",1)</v>
      </c>
      <c r="D57" s="9" t="s">
        <v>194</v>
      </c>
      <c r="E57" s="10" t="b">
        <v>1</v>
      </c>
      <c r="F57" s="11" t="s">
        <v>195</v>
      </c>
      <c r="G57" s="11" t="s">
        <v>196</v>
      </c>
      <c r="H57" s="11" t="s">
        <v>197</v>
      </c>
      <c r="I57" s="10" t="b">
        <v>0</v>
      </c>
      <c r="J57" s="10" t="s">
        <v>142</v>
      </c>
      <c r="K57" s="11" t="s">
        <v>198</v>
      </c>
      <c r="L57" s="16">
        <v>2</v>
      </c>
      <c r="M57" s="16">
        <v>2</v>
      </c>
      <c r="N57" s="16" t="str">
        <f>_xlfn.DISPIMG("ID_9F80B964C13A4A8C93231029FCE0190D",1)</f>
        <v>=DISPIMG("ID_9F80B964C13A4A8C93231029FCE0190D",1)</v>
      </c>
      <c r="O57" s="10">
        <v>4</v>
      </c>
      <c r="P57" s="17" t="s">
        <v>58</v>
      </c>
      <c r="Q57" s="2" t="s">
        <v>113</v>
      </c>
      <c r="R57" s="19" t="s">
        <v>114</v>
      </c>
      <c r="S57" s="2" t="s">
        <v>61</v>
      </c>
      <c r="T57" s="2" t="s">
        <v>166</v>
      </c>
      <c r="U57" s="2" t="str">
        <f t="shared" si="4"/>
        <v>Item_1311</v>
      </c>
      <c r="V57" s="20">
        <v>9</v>
      </c>
      <c r="W57" s="2">
        <v>3</v>
      </c>
    </row>
    <row r="58" ht="44" customHeight="1" spans="2:23">
      <c r="B58" s="15">
        <v>1312</v>
      </c>
      <c r="C58" s="12" t="str">
        <f>_xlfn.DISPIMG("ID_32C60DA1B6FF40378CFF95CC0D103A86",1)</f>
        <v>=DISPIMG("ID_32C60DA1B6FF40378CFF95CC0D103A86",1)</v>
      </c>
      <c r="D58" s="9" t="s">
        <v>199</v>
      </c>
      <c r="E58" s="10" t="b">
        <v>1</v>
      </c>
      <c r="F58" s="11" t="s">
        <v>195</v>
      </c>
      <c r="G58" s="11" t="s">
        <v>200</v>
      </c>
      <c r="H58" s="11" t="s">
        <v>201</v>
      </c>
      <c r="I58" s="10" t="b">
        <v>0</v>
      </c>
      <c r="J58" s="10" t="s">
        <v>142</v>
      </c>
      <c r="K58" s="11" t="s">
        <v>202</v>
      </c>
      <c r="L58" s="16">
        <v>2</v>
      </c>
      <c r="M58" s="16">
        <v>2</v>
      </c>
      <c r="N58" s="16" t="str">
        <f>_xlfn.DISPIMG("ID_9F80B964C13A4A8C93231029FCE0190D",1)</f>
        <v>=DISPIMG("ID_9F80B964C13A4A8C93231029FCE0190D",1)</v>
      </c>
      <c r="O58" s="10">
        <v>4</v>
      </c>
      <c r="P58" s="17" t="s">
        <v>58</v>
      </c>
      <c r="Q58" s="2" t="s">
        <v>113</v>
      </c>
      <c r="R58" s="19" t="s">
        <v>114</v>
      </c>
      <c r="S58" s="2" t="s">
        <v>61</v>
      </c>
      <c r="T58" s="2" t="s">
        <v>166</v>
      </c>
      <c r="U58" s="2" t="str">
        <f t="shared" si="4"/>
        <v>Item_1312</v>
      </c>
      <c r="V58" s="20">
        <v>9</v>
      </c>
      <c r="W58" s="2">
        <v>3</v>
      </c>
    </row>
    <row r="59" ht="44" customHeight="1" spans="2:23">
      <c r="B59" s="15">
        <v>1313</v>
      </c>
      <c r="C59" s="12" t="str">
        <f>_xlfn.DISPIMG("ID_21CA469A18874334823D50AC435E5654",1)</f>
        <v>=DISPIMG("ID_21CA469A18874334823D50AC435E5654",1)</v>
      </c>
      <c r="D59" s="9" t="s">
        <v>203</v>
      </c>
      <c r="E59" s="10" t="b">
        <v>1</v>
      </c>
      <c r="F59" s="11"/>
      <c r="G59" s="11"/>
      <c r="H59" s="11"/>
      <c r="I59" s="10" t="b">
        <v>1</v>
      </c>
      <c r="J59" s="10" t="s">
        <v>204</v>
      </c>
      <c r="K59" s="11"/>
      <c r="L59" s="16">
        <v>1</v>
      </c>
      <c r="M59" s="16">
        <v>1</v>
      </c>
      <c r="N59" s="16" t="str">
        <f>_xlfn.DISPIMG("ID_0AC7F00F82E34F96BA89DF196CE127DD",1)</f>
        <v>=DISPIMG("ID_0AC7F00F82E34F96BA89DF196CE127DD",1)</v>
      </c>
      <c r="O59" s="10"/>
      <c r="P59" s="17" t="s">
        <v>58</v>
      </c>
      <c r="Q59" s="2" t="s">
        <v>84</v>
      </c>
      <c r="R59" s="19" t="s">
        <v>85</v>
      </c>
      <c r="S59" s="2" t="s">
        <v>205</v>
      </c>
      <c r="T59" s="2" t="s">
        <v>166</v>
      </c>
      <c r="U59" s="2" t="s">
        <v>206</v>
      </c>
      <c r="V59" s="20">
        <v>9</v>
      </c>
      <c r="W59" s="2">
        <v>4</v>
      </c>
    </row>
    <row r="60" ht="44" customHeight="1" spans="2:23">
      <c r="B60" s="15">
        <v>1314</v>
      </c>
      <c r="C60" s="12" t="str">
        <f>_xlfn.DISPIMG("ID_0715A1CCAAA14167A0EE6B34697E7B85",1)</f>
        <v>=DISPIMG("ID_0715A1CCAAA14167A0EE6B34697E7B85",1)</v>
      </c>
      <c r="D60" s="9" t="s">
        <v>207</v>
      </c>
      <c r="E60" s="10" t="b">
        <v>1</v>
      </c>
      <c r="F60" s="11"/>
      <c r="G60" s="11"/>
      <c r="H60" s="11"/>
      <c r="I60" s="10" t="b">
        <v>1</v>
      </c>
      <c r="J60" s="10" t="s">
        <v>208</v>
      </c>
      <c r="K60" s="11" t="s">
        <v>209</v>
      </c>
      <c r="L60" s="16">
        <v>3</v>
      </c>
      <c r="M60" s="16">
        <v>1</v>
      </c>
      <c r="N60" s="16" t="str">
        <f>_xlfn.DISPIMG("ID_68635AB32CD5407D9EBF2E742B59E378",1)</f>
        <v>=DISPIMG("ID_68635AB32CD5407D9EBF2E742B59E378",1)</v>
      </c>
      <c r="O60" s="10">
        <v>9</v>
      </c>
      <c r="P60" s="17" t="s">
        <v>58</v>
      </c>
      <c r="Q60" s="2" t="s">
        <v>66</v>
      </c>
      <c r="R60" s="19" t="s">
        <v>67</v>
      </c>
      <c r="S60" s="2" t="s">
        <v>68</v>
      </c>
      <c r="T60" s="2" t="s">
        <v>166</v>
      </c>
      <c r="U60" s="2" t="str">
        <f t="shared" si="4"/>
        <v>Item_1314</v>
      </c>
      <c r="V60" s="20">
        <v>8</v>
      </c>
      <c r="W60" s="2">
        <v>3</v>
      </c>
    </row>
    <row r="61" ht="44" customHeight="1" spans="2:23">
      <c r="B61" s="15">
        <v>1315</v>
      </c>
      <c r="C61" s="12" t="str">
        <f>_xlfn.DISPIMG("ID_3DF593C77F66445799294457F84856C9",1)</f>
        <v>=DISPIMG("ID_3DF593C77F66445799294457F84856C9",1)</v>
      </c>
      <c r="D61" s="9" t="s">
        <v>210</v>
      </c>
      <c r="E61" s="10" t="b">
        <v>1</v>
      </c>
      <c r="F61" s="11" t="s">
        <v>211</v>
      </c>
      <c r="G61" s="11" t="s">
        <v>212</v>
      </c>
      <c r="H61" s="11" t="s">
        <v>213</v>
      </c>
      <c r="I61" s="10" t="b">
        <v>0</v>
      </c>
      <c r="J61" s="10" t="s">
        <v>124</v>
      </c>
      <c r="K61" s="11"/>
      <c r="L61" s="16">
        <v>2</v>
      </c>
      <c r="M61" s="16">
        <v>3</v>
      </c>
      <c r="N61" s="16" t="str">
        <f>_xlfn.DISPIMG("ID_0C3070BDCF714D5C99B9B56D724DD108",1)</f>
        <v>=DISPIMG("ID_0C3070BDCF714D5C99B9B56D724DD108",1)</v>
      </c>
      <c r="O61" s="10"/>
      <c r="P61" s="17" t="s">
        <v>145</v>
      </c>
      <c r="Q61" s="2" t="s">
        <v>125</v>
      </c>
      <c r="R61" s="19" t="s">
        <v>74</v>
      </c>
      <c r="S61" s="2" t="s">
        <v>68</v>
      </c>
      <c r="T61" s="2" t="s">
        <v>166</v>
      </c>
      <c r="U61" s="2" t="str">
        <f t="shared" si="4"/>
        <v>Item_1315</v>
      </c>
      <c r="V61" s="20">
        <v>8</v>
      </c>
      <c r="W61" s="2">
        <v>3</v>
      </c>
    </row>
    <row r="62" ht="44" customHeight="1" spans="2:23">
      <c r="B62" s="15">
        <v>1316</v>
      </c>
      <c r="C62" s="12" t="str">
        <f>_xlfn.DISPIMG("ID_9EE441DE6DF64DCAAA8CEDC695BC6807",1)</f>
        <v>=DISPIMG("ID_9EE441DE6DF64DCAAA8CEDC695BC6807",1)</v>
      </c>
      <c r="D62" s="9" t="s">
        <v>214</v>
      </c>
      <c r="E62" s="10" t="b">
        <v>1</v>
      </c>
      <c r="F62" s="11" t="s">
        <v>215</v>
      </c>
      <c r="G62" s="11" t="s">
        <v>186</v>
      </c>
      <c r="H62" s="11" t="s">
        <v>216</v>
      </c>
      <c r="I62" s="10" t="b">
        <v>0</v>
      </c>
      <c r="J62" s="10" t="s">
        <v>217</v>
      </c>
      <c r="K62" s="11" t="s">
        <v>218</v>
      </c>
      <c r="L62" s="16">
        <v>2</v>
      </c>
      <c r="M62" s="16">
        <v>1</v>
      </c>
      <c r="N62" s="16" t="str">
        <f>_xlfn.DISPIMG("ID_940340F62B364AEF88CBE258F9451E84",1)</f>
        <v>=DISPIMG("ID_940340F62B364AEF88CBE258F9451E84",1)</v>
      </c>
      <c r="O62" s="10">
        <v>2</v>
      </c>
      <c r="P62" s="17" t="s">
        <v>112</v>
      </c>
      <c r="Q62" s="2" t="s">
        <v>66</v>
      </c>
      <c r="R62" s="19" t="s">
        <v>67</v>
      </c>
      <c r="S62" s="2" t="s">
        <v>68</v>
      </c>
      <c r="T62" s="2" t="s">
        <v>166</v>
      </c>
      <c r="U62" s="2" t="str">
        <f t="shared" si="4"/>
        <v>Item_1316</v>
      </c>
      <c r="V62" s="20">
        <v>6</v>
      </c>
      <c r="W62" s="2">
        <v>3</v>
      </c>
    </row>
    <row r="63" ht="44" customHeight="1" spans="2:23">
      <c r="B63" s="15">
        <v>1317</v>
      </c>
      <c r="C63" s="12" t="str">
        <f>_xlfn.DISPIMG("ID_4C585046AF8D44B288001F733058FC60",1)</f>
        <v>=DISPIMG("ID_4C585046AF8D44B288001F733058FC60",1)</v>
      </c>
      <c r="D63" s="9" t="s">
        <v>219</v>
      </c>
      <c r="E63" s="10" t="b">
        <v>1</v>
      </c>
      <c r="F63" s="11"/>
      <c r="G63" s="11"/>
      <c r="H63" s="11"/>
      <c r="I63" s="10" t="b">
        <v>1</v>
      </c>
      <c r="J63" s="10" t="s">
        <v>220</v>
      </c>
      <c r="K63" s="11" t="s">
        <v>221</v>
      </c>
      <c r="L63" s="16">
        <v>1</v>
      </c>
      <c r="M63" s="16">
        <v>1</v>
      </c>
      <c r="N63" s="16" t="str">
        <f>_xlfn.DISPIMG("ID_77687FD9F96E48BEB3BB3B0FEBA4E5ED",1)</f>
        <v>=DISPIMG("ID_77687FD9F96E48BEB3BB3B0FEBA4E5ED",1)</v>
      </c>
      <c r="O63" s="10">
        <v>4</v>
      </c>
      <c r="P63" s="17" t="s">
        <v>58</v>
      </c>
      <c r="Q63" s="2" t="s">
        <v>66</v>
      </c>
      <c r="R63" s="19" t="s">
        <v>67</v>
      </c>
      <c r="S63" s="2" t="s">
        <v>222</v>
      </c>
      <c r="T63" s="2" t="s">
        <v>166</v>
      </c>
      <c r="U63" s="2" t="str">
        <f t="shared" si="4"/>
        <v>Item_1317</v>
      </c>
      <c r="V63" s="20">
        <v>8</v>
      </c>
      <c r="W63" s="2">
        <v>4</v>
      </c>
    </row>
    <row r="64" ht="44" customHeight="1" spans="2:23">
      <c r="B64" s="15">
        <v>1319</v>
      </c>
      <c r="C64" s="12" t="str">
        <f>_xlfn.DISPIMG("ID_67E402EEFCFC4E4C95FCD3419F2FD917",1)</f>
        <v>=DISPIMG("ID_67E402EEFCFC4E4C95FCD3419F2FD917",1)</v>
      </c>
      <c r="D64" s="9" t="s">
        <v>223</v>
      </c>
      <c r="E64" s="10" t="b">
        <v>1</v>
      </c>
      <c r="F64" s="11" t="s">
        <v>150</v>
      </c>
      <c r="G64" s="11" t="s">
        <v>224</v>
      </c>
      <c r="H64" s="11" t="s">
        <v>225</v>
      </c>
      <c r="I64" s="10" t="b">
        <v>0</v>
      </c>
      <c r="J64" s="10" t="s">
        <v>70</v>
      </c>
      <c r="K64" s="11" t="s">
        <v>226</v>
      </c>
      <c r="L64" s="16">
        <v>1</v>
      </c>
      <c r="M64" s="16">
        <v>2</v>
      </c>
      <c r="N64" s="16" t="str">
        <f>_xlfn.DISPIMG("ID_4C6494D872B64D38843A57A72D945D99",1)</f>
        <v>=DISPIMG("ID_4C6494D872B64D38843A57A72D945D99",1)</v>
      </c>
      <c r="O64" s="10">
        <v>6</v>
      </c>
      <c r="P64" s="17" t="s">
        <v>58</v>
      </c>
      <c r="Q64" s="2" t="s">
        <v>71</v>
      </c>
      <c r="R64" s="19" t="s">
        <v>60</v>
      </c>
      <c r="S64" s="2" t="s">
        <v>68</v>
      </c>
      <c r="T64" s="2" t="s">
        <v>166</v>
      </c>
      <c r="U64" s="2" t="str">
        <f t="shared" si="4"/>
        <v>Item_1319</v>
      </c>
      <c r="V64" s="20">
        <v>8</v>
      </c>
      <c r="W64" s="2">
        <v>3</v>
      </c>
    </row>
    <row r="65" ht="44" customHeight="1" spans="2:23">
      <c r="B65" s="15">
        <v>1320</v>
      </c>
      <c r="C65" s="12" t="str">
        <f>_xlfn.DISPIMG("ID_37832F919EFA462AADDF7BB288186E63",1)</f>
        <v>=DISPIMG("ID_37832F919EFA462AADDF7BB288186E63",1)</v>
      </c>
      <c r="D65" s="9" t="s">
        <v>227</v>
      </c>
      <c r="E65" s="10" t="b">
        <v>1</v>
      </c>
      <c r="F65" s="11"/>
      <c r="G65" s="11"/>
      <c r="H65" s="11"/>
      <c r="I65" s="10" t="b">
        <v>1</v>
      </c>
      <c r="J65" s="10" t="s">
        <v>228</v>
      </c>
      <c r="K65" s="11"/>
      <c r="L65" s="16">
        <v>1</v>
      </c>
      <c r="M65" s="16">
        <v>1</v>
      </c>
      <c r="N65" s="16" t="str">
        <f>_xlfn.DISPIMG("ID_0AC7F00F82E34F96BA89DF196CE127DD",1)</f>
        <v>=DISPIMG("ID_0AC7F00F82E34F96BA89DF196CE127DD",1)</v>
      </c>
      <c r="O65" s="10"/>
      <c r="P65" s="17" t="s">
        <v>97</v>
      </c>
      <c r="Q65" s="2" t="s">
        <v>66</v>
      </c>
      <c r="R65" s="19" t="s">
        <v>67</v>
      </c>
      <c r="S65" s="2" t="s">
        <v>98</v>
      </c>
      <c r="T65" s="2" t="s">
        <v>166</v>
      </c>
      <c r="U65" s="2" t="str">
        <f t="shared" si="4"/>
        <v>Item_1320</v>
      </c>
      <c r="V65" s="20">
        <v>9</v>
      </c>
      <c r="W65" s="2">
        <v>4</v>
      </c>
    </row>
    <row r="66" ht="44" customHeight="1" spans="2:23">
      <c r="B66" s="15">
        <v>1321</v>
      </c>
      <c r="C66" s="12" t="str">
        <f>_xlfn.DISPIMG("ID_002ACE54DCFD4500B6ED4DA541201D1E",1)</f>
        <v>=DISPIMG("ID_002ACE54DCFD4500B6ED4DA541201D1E",1)</v>
      </c>
      <c r="D66" s="9" t="s">
        <v>229</v>
      </c>
      <c r="E66" s="10" t="b">
        <v>1</v>
      </c>
      <c r="F66" s="11" t="s">
        <v>230</v>
      </c>
      <c r="G66" s="11" t="s">
        <v>212</v>
      </c>
      <c r="H66" s="11" t="s">
        <v>231</v>
      </c>
      <c r="I66" s="10" t="b">
        <v>0</v>
      </c>
      <c r="J66" s="10"/>
      <c r="K66" s="11" t="s">
        <v>232</v>
      </c>
      <c r="L66" s="16">
        <v>2</v>
      </c>
      <c r="M66" s="16">
        <v>1</v>
      </c>
      <c r="N66" s="16" t="str">
        <f>_xlfn.DISPIMG("ID_7569EDFC3DC246BD9F9A8828C56398DA",1)</f>
        <v>=DISPIMG("ID_7569EDFC3DC246BD9F9A8828C56398DA",1)</v>
      </c>
      <c r="O66" s="10">
        <v>2</v>
      </c>
      <c r="P66" s="17" t="s">
        <v>145</v>
      </c>
      <c r="Q66" s="2" t="s">
        <v>128</v>
      </c>
      <c r="R66" s="19" t="s">
        <v>74</v>
      </c>
      <c r="S66" s="2" t="s">
        <v>68</v>
      </c>
      <c r="T66" s="2" t="s">
        <v>166</v>
      </c>
      <c r="U66" s="2" t="str">
        <f t="shared" ref="U66:U97" si="6">"Item_"&amp;B66</f>
        <v>Item_1321</v>
      </c>
      <c r="V66" s="20">
        <v>8</v>
      </c>
      <c r="W66" s="2">
        <v>3</v>
      </c>
    </row>
    <row r="67" ht="44" customHeight="1" spans="2:23">
      <c r="B67" s="15">
        <v>1322</v>
      </c>
      <c r="C67" s="12" t="str">
        <f>_xlfn.DISPIMG("ID_3C0E599C1CC44A7699B8BBDE9913B83C",1)</f>
        <v>=DISPIMG("ID_3C0E599C1CC44A7699B8BBDE9913B83C",1)</v>
      </c>
      <c r="D67" s="9" t="s">
        <v>233</v>
      </c>
      <c r="E67" s="10" t="b">
        <v>1</v>
      </c>
      <c r="F67" s="11" t="s">
        <v>230</v>
      </c>
      <c r="G67" s="11" t="s">
        <v>117</v>
      </c>
      <c r="H67" s="11" t="s">
        <v>234</v>
      </c>
      <c r="I67" s="10" t="b">
        <v>0</v>
      </c>
      <c r="J67" s="10" t="s">
        <v>70</v>
      </c>
      <c r="K67" s="11"/>
      <c r="L67" s="16">
        <v>2</v>
      </c>
      <c r="M67" s="16">
        <v>1</v>
      </c>
      <c r="N67" s="16" t="str">
        <f>_xlfn.DISPIMG("ID_F27C56C05B3C461CA26B6D9F0B9082AD",1)</f>
        <v>=DISPIMG("ID_F27C56C05B3C461CA26B6D9F0B9082AD",1)</v>
      </c>
      <c r="O67" s="10"/>
      <c r="P67" s="17" t="s">
        <v>58</v>
      </c>
      <c r="Q67" s="2" t="s">
        <v>71</v>
      </c>
      <c r="R67" s="19" t="s">
        <v>60</v>
      </c>
      <c r="S67" s="2" t="s">
        <v>68</v>
      </c>
      <c r="T67" s="2" t="s">
        <v>166</v>
      </c>
      <c r="U67" s="2" t="str">
        <f t="shared" si="6"/>
        <v>Item_1322</v>
      </c>
      <c r="V67" s="20">
        <v>9</v>
      </c>
      <c r="W67" s="2">
        <v>3</v>
      </c>
    </row>
    <row r="68" ht="44" customHeight="1" spans="2:23">
      <c r="B68" s="15">
        <v>1323</v>
      </c>
      <c r="C68" s="12" t="str">
        <f>_xlfn.DISPIMG("ID_144739A6B3744E89896880CF1A398360",1)</f>
        <v>=DISPIMG("ID_144739A6B3744E89896880CF1A398360",1)</v>
      </c>
      <c r="D68" s="9" t="s">
        <v>235</v>
      </c>
      <c r="E68" s="10" t="b">
        <v>1</v>
      </c>
      <c r="F68" s="11"/>
      <c r="G68" s="11"/>
      <c r="H68" s="11"/>
      <c r="I68" s="10" t="b">
        <v>1</v>
      </c>
      <c r="J68" s="10"/>
      <c r="K68" s="11" t="s">
        <v>236</v>
      </c>
      <c r="L68" s="16">
        <v>1</v>
      </c>
      <c r="M68" s="16">
        <v>1</v>
      </c>
      <c r="N68" s="16" t="str">
        <f>_xlfn.DISPIMG("ID_29AAEA7BAA4845B08761408228AE8DD4",1)</f>
        <v>=DISPIMG("ID_29AAEA7BAA4845B08761408228AE8DD4",1)</v>
      </c>
      <c r="O68" s="10">
        <v>8</v>
      </c>
      <c r="P68" s="17" t="s">
        <v>112</v>
      </c>
      <c r="Q68" s="2" t="s">
        <v>66</v>
      </c>
      <c r="R68" s="19" t="s">
        <v>67</v>
      </c>
      <c r="S68" s="2" t="s">
        <v>61</v>
      </c>
      <c r="T68" s="2" t="s">
        <v>166</v>
      </c>
      <c r="U68" s="2" t="str">
        <f t="shared" si="6"/>
        <v>Item_1323</v>
      </c>
      <c r="V68" s="20">
        <v>8</v>
      </c>
      <c r="W68" s="2">
        <v>3</v>
      </c>
    </row>
    <row r="69" ht="44" customHeight="1" spans="2:23">
      <c r="B69" s="15">
        <v>1324</v>
      </c>
      <c r="C69" s="12" t="str">
        <f>_xlfn.DISPIMG("ID_4278ABE74F5D4F7C8BFD41B7A1D8F1C5",1)</f>
        <v>=DISPIMG("ID_4278ABE74F5D4F7C8BFD41B7A1D8F1C5",1)</v>
      </c>
      <c r="D69" s="9" t="s">
        <v>237</v>
      </c>
      <c r="E69" s="10" t="b">
        <v>1</v>
      </c>
      <c r="F69" s="11" t="s">
        <v>238</v>
      </c>
      <c r="G69" s="11" t="s">
        <v>176</v>
      </c>
      <c r="H69" s="11" t="s">
        <v>239</v>
      </c>
      <c r="I69" s="10" t="b">
        <v>0</v>
      </c>
      <c r="J69" s="10" t="s">
        <v>178</v>
      </c>
      <c r="K69" s="11"/>
      <c r="L69" s="16">
        <v>1</v>
      </c>
      <c r="M69" s="16">
        <v>2</v>
      </c>
      <c r="N69" s="16" t="str">
        <f t="shared" ref="N69:N71" si="7">_xlfn.DISPIMG("ID_A8F10E739124490C8A2A7352099C9E22",1)</f>
        <v>=DISPIMG("ID_A8F10E739124490C8A2A7352099C9E22",1)</v>
      </c>
      <c r="O69" s="10"/>
      <c r="P69" s="17" t="s">
        <v>97</v>
      </c>
      <c r="Q69" s="2" t="s">
        <v>71</v>
      </c>
      <c r="R69" s="19" t="s">
        <v>60</v>
      </c>
      <c r="S69" s="2" t="s">
        <v>98</v>
      </c>
      <c r="T69" s="2" t="s">
        <v>166</v>
      </c>
      <c r="U69" s="2" t="str">
        <f t="shared" si="6"/>
        <v>Item_1324</v>
      </c>
      <c r="V69" s="20">
        <v>9</v>
      </c>
      <c r="W69" s="2">
        <v>4</v>
      </c>
    </row>
    <row r="70" ht="44" customHeight="1" spans="2:23">
      <c r="B70" s="15">
        <v>1325</v>
      </c>
      <c r="C70" s="12" t="str">
        <f>_xlfn.DISPIMG("ID_09324D50A2534639BEC06FE089B1D4CF",1)</f>
        <v>=DISPIMG("ID_09324D50A2534639BEC06FE089B1D4CF",1)</v>
      </c>
      <c r="D70" s="9" t="s">
        <v>240</v>
      </c>
      <c r="E70" s="10" t="b">
        <v>1</v>
      </c>
      <c r="F70" s="11" t="s">
        <v>241</v>
      </c>
      <c r="G70" s="11" t="s">
        <v>212</v>
      </c>
      <c r="H70" s="11" t="s">
        <v>242</v>
      </c>
      <c r="I70" s="10" t="b">
        <v>0</v>
      </c>
      <c r="J70" s="10" t="s">
        <v>124</v>
      </c>
      <c r="K70" s="11"/>
      <c r="L70" s="16">
        <v>1</v>
      </c>
      <c r="M70" s="16">
        <v>2</v>
      </c>
      <c r="N70" s="16" t="str">
        <f t="shared" si="7"/>
        <v>=DISPIMG("ID_A8F10E739124490C8A2A7352099C9E22",1)</v>
      </c>
      <c r="O70" s="10"/>
      <c r="P70" s="17" t="s">
        <v>145</v>
      </c>
      <c r="Q70" s="2" t="s">
        <v>168</v>
      </c>
      <c r="R70" s="19" t="s">
        <v>74</v>
      </c>
      <c r="S70" s="2" t="s">
        <v>68</v>
      </c>
      <c r="T70" s="2" t="s">
        <v>166</v>
      </c>
      <c r="U70" s="2" t="str">
        <f t="shared" si="6"/>
        <v>Item_1325</v>
      </c>
      <c r="V70" s="20">
        <v>7</v>
      </c>
      <c r="W70" s="2">
        <v>3</v>
      </c>
    </row>
    <row r="71" ht="44" customHeight="1" spans="2:23">
      <c r="B71" s="15">
        <v>1326</v>
      </c>
      <c r="C71" s="12" t="str">
        <f>_xlfn.DISPIMG("ID_D6EB80BDEA31447B9DA92A18FCA382FA",1)</f>
        <v>=DISPIMG("ID_D6EB80BDEA31447B9DA92A18FCA382FA",1)</v>
      </c>
      <c r="D71" s="9" t="s">
        <v>243</v>
      </c>
      <c r="E71" s="10" t="b">
        <v>1</v>
      </c>
      <c r="F71" s="11" t="s">
        <v>244</v>
      </c>
      <c r="G71" s="11" t="s">
        <v>245</v>
      </c>
      <c r="H71" s="11" t="s">
        <v>246</v>
      </c>
      <c r="I71" s="10" t="b">
        <v>0</v>
      </c>
      <c r="J71" s="10" t="s">
        <v>178</v>
      </c>
      <c r="K71" s="11"/>
      <c r="L71" s="16">
        <v>1</v>
      </c>
      <c r="M71" s="16">
        <v>2</v>
      </c>
      <c r="N71" s="16" t="str">
        <f t="shared" si="7"/>
        <v>=DISPIMG("ID_A8F10E739124490C8A2A7352099C9E22",1)</v>
      </c>
      <c r="O71" s="10"/>
      <c r="P71" s="17" t="s">
        <v>97</v>
      </c>
      <c r="Q71" s="2" t="s">
        <v>71</v>
      </c>
      <c r="R71" s="19" t="s">
        <v>60</v>
      </c>
      <c r="S71" s="2" t="s">
        <v>98</v>
      </c>
      <c r="T71" s="2" t="s">
        <v>166</v>
      </c>
      <c r="U71" s="2" t="str">
        <f t="shared" si="6"/>
        <v>Item_1326</v>
      </c>
      <c r="V71" s="20">
        <v>8</v>
      </c>
      <c r="W71" s="2">
        <v>4</v>
      </c>
    </row>
    <row r="72" ht="44" customHeight="1" spans="2:23">
      <c r="B72" s="15">
        <v>1327</v>
      </c>
      <c r="C72" s="12" t="str">
        <f>_xlfn.DISPIMG("ID_1053C2CE381845AA9AB2F2B0EDFF54F0",1)</f>
        <v>=DISPIMG("ID_1053C2CE381845AA9AB2F2B0EDFF54F0",1)</v>
      </c>
      <c r="D72" s="9" t="s">
        <v>247</v>
      </c>
      <c r="E72" s="10" t="b">
        <v>1</v>
      </c>
      <c r="F72" s="11" t="s">
        <v>248</v>
      </c>
      <c r="G72" s="11" t="s">
        <v>249</v>
      </c>
      <c r="H72" s="11" t="s">
        <v>250</v>
      </c>
      <c r="I72" s="10" t="b">
        <v>0</v>
      </c>
      <c r="J72" s="10" t="s">
        <v>70</v>
      </c>
      <c r="K72" s="11"/>
      <c r="L72" s="16">
        <v>1</v>
      </c>
      <c r="M72" s="16">
        <v>4</v>
      </c>
      <c r="N72" s="16" t="str">
        <f>_xlfn.DISPIMG("ID_573C4D7119E84DF095BE0C061D23E5B0",1)</f>
        <v>=DISPIMG("ID_573C4D7119E84DF095BE0C061D23E5B0",1)</v>
      </c>
      <c r="O72" s="10"/>
      <c r="P72" s="17" t="s">
        <v>58</v>
      </c>
      <c r="Q72" s="2" t="s">
        <v>59</v>
      </c>
      <c r="R72" s="19" t="s">
        <v>60</v>
      </c>
      <c r="S72" s="2" t="s">
        <v>222</v>
      </c>
      <c r="T72" s="2" t="s">
        <v>166</v>
      </c>
      <c r="U72" s="2" t="str">
        <f t="shared" si="6"/>
        <v>Item_1327</v>
      </c>
      <c r="V72" s="20">
        <v>10</v>
      </c>
      <c r="W72" s="2">
        <v>3</v>
      </c>
    </row>
    <row r="73" ht="44" customHeight="1" spans="2:23">
      <c r="B73" s="15">
        <v>1328</v>
      </c>
      <c r="C73" s="12" t="str">
        <f>_xlfn.DISPIMG("ID_2A36204BBA5140D9A87DCDEA8CE7650B",1)</f>
        <v>=DISPIMG("ID_2A36204BBA5140D9A87DCDEA8CE7650B",1)</v>
      </c>
      <c r="D73" s="9" t="s">
        <v>251</v>
      </c>
      <c r="E73" s="10" t="b">
        <v>1</v>
      </c>
      <c r="F73" s="11" t="s">
        <v>252</v>
      </c>
      <c r="G73" s="11" t="s">
        <v>253</v>
      </c>
      <c r="H73" s="11" t="s">
        <v>254</v>
      </c>
      <c r="I73" s="10" t="b">
        <v>0</v>
      </c>
      <c r="J73" s="10" t="s">
        <v>133</v>
      </c>
      <c r="K73" s="11" t="s">
        <v>255</v>
      </c>
      <c r="L73" s="16">
        <v>1</v>
      </c>
      <c r="M73" s="16">
        <v>2</v>
      </c>
      <c r="N73" s="16" t="str">
        <f>_xlfn.DISPIMG("ID_B1F8A2C5B08C44FDA3F6FDE2273ACB64",1)</f>
        <v>=DISPIMG("ID_B1F8A2C5B08C44FDA3F6FDE2273ACB64",1)</v>
      </c>
      <c r="O73" s="10">
        <v>1</v>
      </c>
      <c r="P73" s="17" t="s">
        <v>58</v>
      </c>
      <c r="Q73" s="2" t="s">
        <v>135</v>
      </c>
      <c r="R73" s="19" t="s">
        <v>136</v>
      </c>
      <c r="S73" s="2" t="s">
        <v>68</v>
      </c>
      <c r="T73" s="2" t="s">
        <v>166</v>
      </c>
      <c r="U73" s="2" t="str">
        <f t="shared" si="6"/>
        <v>Item_1328</v>
      </c>
      <c r="V73" s="20">
        <v>7</v>
      </c>
      <c r="W73" s="2">
        <v>3</v>
      </c>
    </row>
    <row r="74" ht="44" customHeight="1" spans="2:23">
      <c r="B74" s="15">
        <v>1329</v>
      </c>
      <c r="C74" s="12" t="str">
        <f>_xlfn.DISPIMG("ID_9A5BEEDF231E42D4B823ECF1C6B4404F",1)</f>
        <v>=DISPIMG("ID_9A5BEEDF231E42D4B823ECF1C6B4404F",1)</v>
      </c>
      <c r="D74" s="9" t="s">
        <v>256</v>
      </c>
      <c r="E74" s="10" t="b">
        <v>1</v>
      </c>
      <c r="F74" s="11" t="s">
        <v>252</v>
      </c>
      <c r="G74" s="11" t="s">
        <v>257</v>
      </c>
      <c r="H74" s="11" t="s">
        <v>258</v>
      </c>
      <c r="I74" s="10" t="b">
        <v>0</v>
      </c>
      <c r="J74" s="10" t="s">
        <v>133</v>
      </c>
      <c r="K74" s="11" t="s">
        <v>259</v>
      </c>
      <c r="L74" s="16">
        <v>1</v>
      </c>
      <c r="M74" s="16">
        <v>2</v>
      </c>
      <c r="N74" s="16" t="str">
        <f>_xlfn.DISPIMG("ID_B1F8A2C5B08C44FDA3F6FDE2273ACB64",1)</f>
        <v>=DISPIMG("ID_B1F8A2C5B08C44FDA3F6FDE2273ACB64",1)</v>
      </c>
      <c r="O74" s="10">
        <v>1</v>
      </c>
      <c r="P74" s="17" t="s">
        <v>58</v>
      </c>
      <c r="Q74" s="2" t="s">
        <v>135</v>
      </c>
      <c r="R74" s="19" t="s">
        <v>136</v>
      </c>
      <c r="S74" s="2" t="s">
        <v>222</v>
      </c>
      <c r="T74" s="2" t="s">
        <v>166</v>
      </c>
      <c r="U74" s="2" t="str">
        <f t="shared" si="6"/>
        <v>Item_1329</v>
      </c>
      <c r="V74" s="20">
        <v>7</v>
      </c>
      <c r="W74" s="2">
        <v>3</v>
      </c>
    </row>
    <row r="75" ht="44" customHeight="1" spans="2:23">
      <c r="B75" s="15">
        <v>1381</v>
      </c>
      <c r="C75" s="12" t="str">
        <f>_xlfn.DISPIMG("ID_F8FD38D0D21C4E68B5CB77EBAE25099C",1)</f>
        <v>=DISPIMG("ID_F8FD38D0D21C4E68B5CB77EBAE25099C",1)</v>
      </c>
      <c r="D75" s="9" t="s">
        <v>260</v>
      </c>
      <c r="E75" s="10" t="b">
        <v>1</v>
      </c>
      <c r="F75" s="11" t="s">
        <v>261</v>
      </c>
      <c r="G75" s="11" t="s">
        <v>261</v>
      </c>
      <c r="H75" s="11" t="s">
        <v>262</v>
      </c>
      <c r="I75" s="10" t="b">
        <v>0</v>
      </c>
      <c r="J75" s="10"/>
      <c r="K75" s="11"/>
      <c r="L75" s="16">
        <v>1</v>
      </c>
      <c r="M75" s="16">
        <v>1</v>
      </c>
      <c r="N75" s="16" t="str">
        <f t="shared" ref="N75:N78" si="8">_xlfn.DISPIMG("ID_0AC7F00F82E34F96BA89DF196CE127DD",1)</f>
        <v>=DISPIMG("ID_0AC7F00F82E34F96BA89DF196CE127DD",1)</v>
      </c>
      <c r="O75" s="10"/>
      <c r="P75" s="17" t="s">
        <v>58</v>
      </c>
      <c r="Q75" s="2" t="s">
        <v>84</v>
      </c>
      <c r="R75" s="19" t="s">
        <v>85</v>
      </c>
      <c r="S75" s="2" t="s">
        <v>68</v>
      </c>
      <c r="T75" s="2" t="s">
        <v>166</v>
      </c>
      <c r="U75" s="2" t="str">
        <f>"Attachment_"&amp;B75</f>
        <v>Attachment_1381</v>
      </c>
      <c r="V75" s="20">
        <v>8</v>
      </c>
      <c r="W75" s="2">
        <v>3</v>
      </c>
    </row>
    <row r="76" ht="44" customHeight="1" spans="2:23">
      <c r="B76" s="15">
        <v>1382</v>
      </c>
      <c r="C76" s="12" t="str">
        <f>_xlfn.DISPIMG("ID_9FBAC1E7B47D411390C66E4DF34D09BA",1)</f>
        <v>=DISPIMG("ID_9FBAC1E7B47D411390C66E4DF34D09BA",1)</v>
      </c>
      <c r="D76" s="9" t="s">
        <v>263</v>
      </c>
      <c r="E76" s="10" t="b">
        <v>1</v>
      </c>
      <c r="F76" s="11" t="s">
        <v>264</v>
      </c>
      <c r="G76" s="11" t="s">
        <v>264</v>
      </c>
      <c r="H76" s="11" t="s">
        <v>265</v>
      </c>
      <c r="I76" s="10" t="b">
        <v>0</v>
      </c>
      <c r="J76" s="10"/>
      <c r="K76" s="11"/>
      <c r="L76" s="16">
        <v>1</v>
      </c>
      <c r="M76" s="16">
        <v>1</v>
      </c>
      <c r="N76" s="16" t="str">
        <f t="shared" si="8"/>
        <v>=DISPIMG("ID_0AC7F00F82E34F96BA89DF196CE127DD",1)</v>
      </c>
      <c r="O76" s="10"/>
      <c r="P76" s="17" t="s">
        <v>58</v>
      </c>
      <c r="Q76" s="2" t="s">
        <v>84</v>
      </c>
      <c r="R76" s="19" t="s">
        <v>85</v>
      </c>
      <c r="S76" s="2" t="s">
        <v>68</v>
      </c>
      <c r="T76" s="2" t="s">
        <v>166</v>
      </c>
      <c r="U76" s="2" t="str">
        <f>"Attachment_"&amp;B76</f>
        <v>Attachment_1382</v>
      </c>
      <c r="V76" s="20">
        <v>8</v>
      </c>
      <c r="W76" s="2">
        <v>3</v>
      </c>
    </row>
    <row r="77" ht="44" customHeight="1" spans="2:23">
      <c r="B77" s="15">
        <v>1383</v>
      </c>
      <c r="C77" s="12" t="str">
        <f>_xlfn.DISPIMG("ID_C51D8EC2ACC3465F9EACA873E807A029",1)</f>
        <v>=DISPIMG("ID_C51D8EC2ACC3465F9EACA873E807A029",1)</v>
      </c>
      <c r="D77" s="9" t="s">
        <v>266</v>
      </c>
      <c r="E77" s="10" t="b">
        <v>1</v>
      </c>
      <c r="F77" s="11" t="s">
        <v>267</v>
      </c>
      <c r="G77" s="11" t="s">
        <v>267</v>
      </c>
      <c r="H77" s="11" t="s">
        <v>268</v>
      </c>
      <c r="I77" s="10" t="b">
        <v>0</v>
      </c>
      <c r="J77" s="10"/>
      <c r="K77" s="11"/>
      <c r="L77" s="16">
        <v>1</v>
      </c>
      <c r="M77" s="16">
        <v>1</v>
      </c>
      <c r="N77" s="16" t="str">
        <f t="shared" si="8"/>
        <v>=DISPIMG("ID_0AC7F00F82E34F96BA89DF196CE127DD",1)</v>
      </c>
      <c r="O77" s="10"/>
      <c r="P77" s="17" t="s">
        <v>58</v>
      </c>
      <c r="Q77" s="2" t="s">
        <v>84</v>
      </c>
      <c r="R77" s="19" t="s">
        <v>85</v>
      </c>
      <c r="S77" s="2" t="s">
        <v>68</v>
      </c>
      <c r="T77" s="2" t="s">
        <v>166</v>
      </c>
      <c r="U77" s="2" t="str">
        <f>"Attachment_"&amp;B77</f>
        <v>Attachment_1383</v>
      </c>
      <c r="V77" s="20">
        <v>8</v>
      </c>
      <c r="W77" s="2">
        <v>3</v>
      </c>
    </row>
    <row r="78" ht="44" customHeight="1" spans="2:23">
      <c r="B78" s="15">
        <v>1384</v>
      </c>
      <c r="C78" s="12" t="str">
        <f>_xlfn.DISPIMG("ID_75BD04E8BBCF4B5E81C322597F643BB0",1)</f>
        <v>=DISPIMG("ID_75BD04E8BBCF4B5E81C322597F643BB0",1)</v>
      </c>
      <c r="D78" s="9" t="s">
        <v>269</v>
      </c>
      <c r="E78" s="10" t="b">
        <v>1</v>
      </c>
      <c r="F78" s="11" t="s">
        <v>270</v>
      </c>
      <c r="G78" s="11" t="s">
        <v>270</v>
      </c>
      <c r="H78" s="11" t="s">
        <v>271</v>
      </c>
      <c r="I78" s="10" t="b">
        <v>0</v>
      </c>
      <c r="J78" s="10"/>
      <c r="K78" s="11"/>
      <c r="L78" s="16">
        <v>1</v>
      </c>
      <c r="M78" s="16">
        <v>1</v>
      </c>
      <c r="N78" s="16" t="str">
        <f t="shared" si="8"/>
        <v>=DISPIMG("ID_0AC7F00F82E34F96BA89DF196CE127DD",1)</v>
      </c>
      <c r="O78" s="10"/>
      <c r="P78" s="17" t="s">
        <v>58</v>
      </c>
      <c r="Q78" s="2" t="s">
        <v>84</v>
      </c>
      <c r="R78" s="19" t="s">
        <v>85</v>
      </c>
      <c r="S78" s="2" t="s">
        <v>68</v>
      </c>
      <c r="T78" s="2" t="s">
        <v>166</v>
      </c>
      <c r="U78" s="2" t="str">
        <f>"Attachment_"&amp;B78</f>
        <v>Attachment_1384</v>
      </c>
      <c r="V78" s="20">
        <v>8</v>
      </c>
      <c r="W78" s="2">
        <v>3</v>
      </c>
    </row>
    <row r="79" ht="44" customHeight="1" spans="2:23">
      <c r="B79" s="22">
        <v>1401</v>
      </c>
      <c r="C79" s="12" t="str">
        <f>_xlfn.DISPIMG("ID_4C5DFF9AD6074498A90AEDF49001D826",1)</f>
        <v>=DISPIMG("ID_4C5DFF9AD6074498A90AEDF49001D826",1)</v>
      </c>
      <c r="D79" s="9" t="s">
        <v>272</v>
      </c>
      <c r="E79" s="11"/>
      <c r="F79" s="11"/>
      <c r="G79" s="11"/>
      <c r="H79" s="11"/>
      <c r="I79" s="10" t="b">
        <v>1</v>
      </c>
      <c r="J79" s="10" t="s">
        <v>70</v>
      </c>
      <c r="K79" s="11"/>
      <c r="L79" s="16">
        <v>1</v>
      </c>
      <c r="M79" s="16">
        <v>4</v>
      </c>
      <c r="N79" s="16" t="str">
        <f>_xlfn.DISPIMG("ID_573C4D7119E84DF095BE0C061D23E5B0",1)</f>
        <v>=DISPIMG("ID_573C4D7119E84DF095BE0C061D23E5B0",1)</v>
      </c>
      <c r="O79" s="10"/>
      <c r="P79" s="17" t="s">
        <v>58</v>
      </c>
      <c r="Q79" s="2" t="s">
        <v>71</v>
      </c>
      <c r="R79" s="19" t="s">
        <v>60</v>
      </c>
      <c r="S79" s="2" t="s">
        <v>68</v>
      </c>
      <c r="T79" s="4" t="s">
        <v>273</v>
      </c>
      <c r="U79" s="2" t="str">
        <f t="shared" si="6"/>
        <v>Item_1401</v>
      </c>
      <c r="V79" s="20">
        <v>15</v>
      </c>
      <c r="W79" s="2">
        <v>2</v>
      </c>
    </row>
    <row r="80" ht="44" customHeight="1" spans="2:23">
      <c r="B80" s="22">
        <v>1402</v>
      </c>
      <c r="C80" s="12" t="str">
        <f>_xlfn.DISPIMG("ID_D730FA772D7B45CD931B89E124A4B16A",1)</f>
        <v>=DISPIMG("ID_D730FA772D7B45CD931B89E124A4B16A",1)</v>
      </c>
      <c r="D80" s="9" t="s">
        <v>274</v>
      </c>
      <c r="E80" s="11"/>
      <c r="F80" s="11"/>
      <c r="G80" s="11"/>
      <c r="H80" s="11"/>
      <c r="I80" s="10" t="b">
        <v>1</v>
      </c>
      <c r="J80" s="10"/>
      <c r="K80" s="11" t="s">
        <v>275</v>
      </c>
      <c r="L80" s="16">
        <v>2</v>
      </c>
      <c r="M80" s="16">
        <v>3</v>
      </c>
      <c r="N80" s="16" t="str">
        <f>_xlfn.DISPIMG("ID_765899B21BD54BE2A7F4B4B19A629E29",1)</f>
        <v>=DISPIMG("ID_765899B21BD54BE2A7F4B4B19A629E29",1)</v>
      </c>
      <c r="O80" s="10">
        <v>10</v>
      </c>
      <c r="P80" s="17" t="s">
        <v>58</v>
      </c>
      <c r="Q80" s="2" t="s">
        <v>73</v>
      </c>
      <c r="R80" s="19" t="s">
        <v>74</v>
      </c>
      <c r="S80" s="2" t="s">
        <v>276</v>
      </c>
      <c r="T80" s="4" t="s">
        <v>273</v>
      </c>
      <c r="U80" s="2" t="str">
        <f t="shared" si="6"/>
        <v>Item_1402</v>
      </c>
      <c r="V80" s="20">
        <v>15</v>
      </c>
      <c r="W80" s="2">
        <v>2</v>
      </c>
    </row>
    <row r="81" ht="44" customHeight="1" spans="2:23">
      <c r="B81" s="22">
        <v>1403</v>
      </c>
      <c r="C81" s="12" t="str">
        <f>_xlfn.DISPIMG("ID_A1C72400D78F4758AA2493CCB1A94942",1)</f>
        <v>=DISPIMG("ID_A1C72400D78F4758AA2493CCB1A94942",1)</v>
      </c>
      <c r="D81" s="9" t="s">
        <v>277</v>
      </c>
      <c r="E81" s="11"/>
      <c r="F81" s="11"/>
      <c r="G81" s="11"/>
      <c r="H81" s="11"/>
      <c r="I81" s="10" t="b">
        <v>1</v>
      </c>
      <c r="J81" s="10" t="s">
        <v>278</v>
      </c>
      <c r="K81" s="11" t="s">
        <v>279</v>
      </c>
      <c r="L81" s="16">
        <v>2</v>
      </c>
      <c r="M81" s="16">
        <v>3</v>
      </c>
      <c r="N81" s="16" t="str">
        <f>_xlfn.DISPIMG("ID_765899B21BD54BE2A7F4B4B19A629E29",1)</f>
        <v>=DISPIMG("ID_765899B21BD54BE2A7F4B4B19A629E29",1)</v>
      </c>
      <c r="O81" s="10">
        <v>10</v>
      </c>
      <c r="P81" s="17" t="s">
        <v>58</v>
      </c>
      <c r="Q81" s="2" t="s">
        <v>125</v>
      </c>
      <c r="R81" s="19" t="s">
        <v>74</v>
      </c>
      <c r="S81" s="2" t="s">
        <v>276</v>
      </c>
      <c r="T81" s="4" t="s">
        <v>273</v>
      </c>
      <c r="U81" s="2" t="str">
        <f t="shared" si="6"/>
        <v>Item_1403</v>
      </c>
      <c r="V81" s="20">
        <v>16</v>
      </c>
      <c r="W81" s="2">
        <v>2</v>
      </c>
    </row>
    <row r="82" ht="44" customHeight="1" spans="2:23">
      <c r="B82" s="22">
        <v>1404</v>
      </c>
      <c r="C82" s="12" t="str">
        <f>_xlfn.DISPIMG("ID_BC73B01095BB42A09B5509BE066715CB",1)</f>
        <v>=DISPIMG("ID_BC73B01095BB42A09B5509BE066715CB",1)</v>
      </c>
      <c r="D82" s="9" t="s">
        <v>280</v>
      </c>
      <c r="E82" s="11"/>
      <c r="F82" s="11"/>
      <c r="G82" s="11"/>
      <c r="H82" s="11"/>
      <c r="I82" s="10" t="b">
        <v>1</v>
      </c>
      <c r="J82" s="10" t="s">
        <v>281</v>
      </c>
      <c r="K82" s="11" t="s">
        <v>282</v>
      </c>
      <c r="L82" s="16">
        <v>1</v>
      </c>
      <c r="M82" s="16">
        <v>2</v>
      </c>
      <c r="N82" s="16" t="str">
        <f>_xlfn.DISPIMG("ID_4C6494D872B64D38843A57A72D945D99",1)</f>
        <v>=DISPIMG("ID_4C6494D872B64D38843A57A72D945D99",1)</v>
      </c>
      <c r="O82" s="10">
        <v>6</v>
      </c>
      <c r="P82" s="17" t="s">
        <v>145</v>
      </c>
      <c r="Q82" s="2" t="s">
        <v>113</v>
      </c>
      <c r="R82" s="19" t="s">
        <v>114</v>
      </c>
      <c r="S82" s="2" t="s">
        <v>68</v>
      </c>
      <c r="T82" s="4" t="s">
        <v>273</v>
      </c>
      <c r="U82" s="2" t="str">
        <f t="shared" si="6"/>
        <v>Item_1404</v>
      </c>
      <c r="V82" s="20">
        <v>12</v>
      </c>
      <c r="W82" s="2">
        <v>2</v>
      </c>
    </row>
    <row r="83" ht="44" customHeight="1" spans="2:23">
      <c r="B83" s="22">
        <v>1405</v>
      </c>
      <c r="C83" s="12" t="str">
        <f>_xlfn.DISPIMG("ID_E73FB807EDE0410BB34248F9D5D93A92",1)</f>
        <v>=DISPIMG("ID_E73FB807EDE0410BB34248F9D5D93A92",1)</v>
      </c>
      <c r="D83" s="9" t="s">
        <v>283</v>
      </c>
      <c r="E83" s="11"/>
      <c r="F83" s="11"/>
      <c r="G83" s="11"/>
      <c r="H83" s="11"/>
      <c r="I83" s="10" t="b">
        <v>1</v>
      </c>
      <c r="J83" s="10" t="s">
        <v>110</v>
      </c>
      <c r="K83" s="11" t="s">
        <v>284</v>
      </c>
      <c r="L83" s="16">
        <v>2</v>
      </c>
      <c r="M83" s="16">
        <v>1</v>
      </c>
      <c r="N83" s="16" t="str">
        <f>_xlfn.DISPIMG("ID_0D6E8058BA3F4760BBADE9A6C28D5075",1)</f>
        <v>=DISPIMG("ID_0D6E8058BA3F4760BBADE9A6C28D5075",1)</v>
      </c>
      <c r="O83" s="10">
        <v>6</v>
      </c>
      <c r="P83" s="17" t="s">
        <v>145</v>
      </c>
      <c r="Q83" s="2" t="s">
        <v>285</v>
      </c>
      <c r="R83" s="19" t="s">
        <v>114</v>
      </c>
      <c r="S83" s="2" t="s">
        <v>68</v>
      </c>
      <c r="T83" s="4" t="s">
        <v>273</v>
      </c>
      <c r="U83" s="2" t="str">
        <f t="shared" si="6"/>
        <v>Item_1405</v>
      </c>
      <c r="V83" s="20">
        <v>12</v>
      </c>
      <c r="W83" s="2">
        <v>2</v>
      </c>
    </row>
    <row r="84" ht="44" customHeight="1" spans="2:23">
      <c r="B84" s="22">
        <v>1406</v>
      </c>
      <c r="C84" s="12" t="str">
        <f>_xlfn.DISPIMG("ID_942A2084AD66440E8C492C1051160621",1)</f>
        <v>=DISPIMG("ID_942A2084AD66440E8C492C1051160621",1)</v>
      </c>
      <c r="D84" s="9" t="s">
        <v>286</v>
      </c>
      <c r="E84" s="11"/>
      <c r="F84" s="11"/>
      <c r="G84" s="11"/>
      <c r="H84" s="11"/>
      <c r="I84" s="10" t="b">
        <v>1</v>
      </c>
      <c r="J84" s="10" t="s">
        <v>110</v>
      </c>
      <c r="K84" s="11" t="s">
        <v>287</v>
      </c>
      <c r="L84" s="16">
        <v>2</v>
      </c>
      <c r="M84" s="16">
        <v>1</v>
      </c>
      <c r="N84" s="16" t="str">
        <f>_xlfn.DISPIMG("ID_0D6E8058BA3F4760BBADE9A6C28D5075",1)</f>
        <v>=DISPIMG("ID_0D6E8058BA3F4760BBADE9A6C28D5075",1)</v>
      </c>
      <c r="O84" s="10">
        <v>6</v>
      </c>
      <c r="P84" s="17" t="s">
        <v>145</v>
      </c>
      <c r="Q84" s="2" t="s">
        <v>113</v>
      </c>
      <c r="R84" s="19" t="s">
        <v>114</v>
      </c>
      <c r="S84" s="2" t="s">
        <v>68</v>
      </c>
      <c r="T84" s="4" t="s">
        <v>273</v>
      </c>
      <c r="U84" s="2" t="str">
        <f t="shared" si="6"/>
        <v>Item_1406</v>
      </c>
      <c r="V84" s="20">
        <v>12</v>
      </c>
      <c r="W84" s="2">
        <v>2</v>
      </c>
    </row>
    <row r="85" ht="44" customHeight="1" spans="2:23">
      <c r="B85" s="22">
        <v>1407</v>
      </c>
      <c r="C85" s="12" t="str">
        <f>_xlfn.DISPIMG("ID_48C0A0B2FA0A4D2CB3839E50A8BB6FD2",1)</f>
        <v>=DISPIMG("ID_48C0A0B2FA0A4D2CB3839E50A8BB6FD2",1)</v>
      </c>
      <c r="D85" s="9" t="s">
        <v>288</v>
      </c>
      <c r="E85" s="10" t="b">
        <v>1</v>
      </c>
      <c r="F85" s="11" t="s">
        <v>195</v>
      </c>
      <c r="G85" s="11" t="s">
        <v>189</v>
      </c>
      <c r="H85" s="11" t="s">
        <v>289</v>
      </c>
      <c r="I85" s="10" t="b">
        <v>0</v>
      </c>
      <c r="J85" s="10" t="s">
        <v>142</v>
      </c>
      <c r="K85" s="11" t="s">
        <v>290</v>
      </c>
      <c r="L85" s="16">
        <v>2</v>
      </c>
      <c r="M85" s="16">
        <v>2</v>
      </c>
      <c r="N85" s="16" t="str">
        <f>_xlfn.DISPIMG("ID_97D91009DCE24997938695874364A60D",1)</f>
        <v>=DISPIMG("ID_97D91009DCE24997938695874364A60D",1)</v>
      </c>
      <c r="O85" s="10">
        <v>8</v>
      </c>
      <c r="P85" s="17" t="s">
        <v>58</v>
      </c>
      <c r="Q85" s="2" t="s">
        <v>113</v>
      </c>
      <c r="R85" s="19" t="s">
        <v>114</v>
      </c>
      <c r="S85" s="2" t="s">
        <v>68</v>
      </c>
      <c r="T85" s="4" t="s">
        <v>273</v>
      </c>
      <c r="U85" s="2" t="str">
        <f t="shared" si="6"/>
        <v>Item_1407</v>
      </c>
      <c r="V85" s="20">
        <v>12</v>
      </c>
      <c r="W85" s="2">
        <v>2</v>
      </c>
    </row>
    <row r="86" ht="44" customHeight="1" spans="2:23">
      <c r="B86" s="22">
        <v>1408</v>
      </c>
      <c r="C86" s="12" t="str">
        <f>_xlfn.DISPIMG("ID_2CC3EBE7DDE84BDBAEE33C2386A11D4C",1)</f>
        <v>=DISPIMG("ID_2CC3EBE7DDE84BDBAEE33C2386A11D4C",1)</v>
      </c>
      <c r="D86" s="9" t="s">
        <v>291</v>
      </c>
      <c r="E86" s="11"/>
      <c r="F86" s="11" t="s">
        <v>195</v>
      </c>
      <c r="G86" s="11" t="s">
        <v>292</v>
      </c>
      <c r="H86" s="11" t="s">
        <v>293</v>
      </c>
      <c r="I86" s="10" t="b">
        <v>0</v>
      </c>
      <c r="J86" s="10" t="s">
        <v>294</v>
      </c>
      <c r="K86" s="11" t="s">
        <v>295</v>
      </c>
      <c r="L86" s="16">
        <v>2</v>
      </c>
      <c r="M86" s="16">
        <v>2</v>
      </c>
      <c r="N86" s="16" t="str">
        <f>_xlfn.DISPIMG("ID_9F80B964C13A4A8C93231029FCE0190D",1)</f>
        <v>=DISPIMG("ID_9F80B964C13A4A8C93231029FCE0190D",1)</v>
      </c>
      <c r="O86" s="10">
        <v>4</v>
      </c>
      <c r="P86" s="17" t="s">
        <v>58</v>
      </c>
      <c r="Q86" s="2" t="s">
        <v>113</v>
      </c>
      <c r="R86" s="19" t="s">
        <v>114</v>
      </c>
      <c r="S86" s="2" t="s">
        <v>171</v>
      </c>
      <c r="T86" s="4" t="s">
        <v>273</v>
      </c>
      <c r="U86" s="2" t="str">
        <f t="shared" si="6"/>
        <v>Item_1408</v>
      </c>
      <c r="V86" s="20">
        <v>13</v>
      </c>
      <c r="W86" s="2">
        <v>2</v>
      </c>
    </row>
    <row r="87" ht="44" customHeight="1" spans="2:23">
      <c r="B87" s="22">
        <v>1409</v>
      </c>
      <c r="C87" s="12" t="str">
        <f>_xlfn.DISPIMG("ID_5044B942638B4A66A2E44099170A50B6",1)</f>
        <v>=DISPIMG("ID_5044B942638B4A66A2E44099170A50B6",1)</v>
      </c>
      <c r="D87" s="9" t="s">
        <v>296</v>
      </c>
      <c r="E87" s="11"/>
      <c r="F87" s="11"/>
      <c r="G87" s="11"/>
      <c r="H87" s="11"/>
      <c r="I87" s="10" t="b">
        <v>1</v>
      </c>
      <c r="J87" s="10" t="s">
        <v>133</v>
      </c>
      <c r="K87" s="11" t="s">
        <v>297</v>
      </c>
      <c r="L87" s="16">
        <v>1</v>
      </c>
      <c r="M87" s="16">
        <v>2</v>
      </c>
      <c r="N87" s="16" t="str">
        <f t="shared" ref="N87:N90" si="9">_xlfn.DISPIMG("ID_B1F8A2C5B08C44FDA3F6FDE2273ACB64",1)</f>
        <v>=DISPIMG("ID_B1F8A2C5B08C44FDA3F6FDE2273ACB64",1)</v>
      </c>
      <c r="O87" s="10">
        <v>1</v>
      </c>
      <c r="P87" s="17" t="s">
        <v>58</v>
      </c>
      <c r="Q87" s="2" t="s">
        <v>135</v>
      </c>
      <c r="R87" s="19" t="s">
        <v>136</v>
      </c>
      <c r="S87" s="2" t="s">
        <v>68</v>
      </c>
      <c r="T87" s="4" t="s">
        <v>273</v>
      </c>
      <c r="U87" s="2" t="str">
        <f t="shared" si="6"/>
        <v>Item_1409</v>
      </c>
      <c r="V87" s="20">
        <v>9</v>
      </c>
      <c r="W87" s="2">
        <v>3</v>
      </c>
    </row>
    <row r="88" ht="44" customHeight="1" spans="2:23">
      <c r="B88" s="22">
        <v>1410</v>
      </c>
      <c r="C88" s="12" t="str">
        <f>_xlfn.DISPIMG("ID_AEBE16753FFA4E48BFCE381536FD12D5",1)</f>
        <v>=DISPIMG("ID_AEBE16753FFA4E48BFCE381536FD12D5",1)</v>
      </c>
      <c r="D88" s="9" t="s">
        <v>298</v>
      </c>
      <c r="E88" s="11"/>
      <c r="F88" s="11"/>
      <c r="G88" s="11"/>
      <c r="H88" s="11"/>
      <c r="I88" s="10" t="b">
        <v>0</v>
      </c>
      <c r="J88" s="10" t="s">
        <v>133</v>
      </c>
      <c r="K88" s="11" t="s">
        <v>299</v>
      </c>
      <c r="L88" s="16">
        <v>1</v>
      </c>
      <c r="M88" s="16">
        <v>2</v>
      </c>
      <c r="N88" s="16" t="str">
        <f t="shared" si="9"/>
        <v>=DISPIMG("ID_B1F8A2C5B08C44FDA3F6FDE2273ACB64",1)</v>
      </c>
      <c r="O88" s="10">
        <v>1</v>
      </c>
      <c r="P88" s="17" t="s">
        <v>58</v>
      </c>
      <c r="Q88" s="2" t="s">
        <v>135</v>
      </c>
      <c r="R88" s="19" t="s">
        <v>136</v>
      </c>
      <c r="S88" s="2" t="s">
        <v>68</v>
      </c>
      <c r="T88" s="4" t="s">
        <v>273</v>
      </c>
      <c r="U88" s="2" t="str">
        <f t="shared" si="6"/>
        <v>Item_1410</v>
      </c>
      <c r="V88" s="20">
        <v>12</v>
      </c>
      <c r="W88" s="2">
        <v>2</v>
      </c>
    </row>
    <row r="89" ht="44" customHeight="1" spans="2:23">
      <c r="B89" s="22">
        <v>1411</v>
      </c>
      <c r="C89" s="12" t="str">
        <f>_xlfn.DISPIMG("ID_CA8AD093308145E786B18D2EF887F625",1)</f>
        <v>=DISPIMG("ID_CA8AD093308145E786B18D2EF887F625",1)</v>
      </c>
      <c r="D89" s="9" t="s">
        <v>300</v>
      </c>
      <c r="E89" s="11"/>
      <c r="F89" s="11"/>
      <c r="G89" s="11"/>
      <c r="H89" s="11"/>
      <c r="I89" s="10" t="b">
        <v>0</v>
      </c>
      <c r="J89" s="10" t="s">
        <v>133</v>
      </c>
      <c r="K89" s="11" t="s">
        <v>301</v>
      </c>
      <c r="L89" s="16">
        <v>1</v>
      </c>
      <c r="M89" s="16">
        <v>2</v>
      </c>
      <c r="N89" s="16" t="str">
        <f t="shared" si="9"/>
        <v>=DISPIMG("ID_B1F8A2C5B08C44FDA3F6FDE2273ACB64",1)</v>
      </c>
      <c r="O89" s="10">
        <v>1</v>
      </c>
      <c r="P89" s="17" t="s">
        <v>58</v>
      </c>
      <c r="Q89" s="2" t="s">
        <v>135</v>
      </c>
      <c r="R89" s="19" t="s">
        <v>136</v>
      </c>
      <c r="S89" s="2" t="s">
        <v>68</v>
      </c>
      <c r="T89" s="4" t="s">
        <v>273</v>
      </c>
      <c r="U89" s="2" t="str">
        <f t="shared" si="6"/>
        <v>Item_1411</v>
      </c>
      <c r="V89" s="20">
        <v>12</v>
      </c>
      <c r="W89" s="2">
        <v>2</v>
      </c>
    </row>
    <row r="90" ht="44" customHeight="1" spans="2:23">
      <c r="B90" s="22">
        <v>1412</v>
      </c>
      <c r="C90" s="12" t="str">
        <f>_xlfn.DISPIMG("ID_980A7F197E0B4A099AC8AB02189D17BB",1)</f>
        <v>=DISPIMG("ID_980A7F197E0B4A099AC8AB02189D17BB",1)</v>
      </c>
      <c r="D90" s="9" t="s">
        <v>302</v>
      </c>
      <c r="E90" s="11"/>
      <c r="F90" s="11"/>
      <c r="G90" s="11"/>
      <c r="H90" s="11"/>
      <c r="I90" s="10" t="b">
        <v>0</v>
      </c>
      <c r="J90" s="10" t="s">
        <v>133</v>
      </c>
      <c r="K90" s="11" t="s">
        <v>303</v>
      </c>
      <c r="L90" s="16">
        <v>1</v>
      </c>
      <c r="M90" s="16">
        <v>2</v>
      </c>
      <c r="N90" s="16" t="str">
        <f t="shared" si="9"/>
        <v>=DISPIMG("ID_B1F8A2C5B08C44FDA3F6FDE2273ACB64",1)</v>
      </c>
      <c r="O90" s="10">
        <v>1</v>
      </c>
      <c r="P90" s="17" t="s">
        <v>58</v>
      </c>
      <c r="Q90" s="2" t="s">
        <v>135</v>
      </c>
      <c r="R90" s="19" t="s">
        <v>136</v>
      </c>
      <c r="S90" s="2" t="s">
        <v>171</v>
      </c>
      <c r="T90" s="4" t="s">
        <v>273</v>
      </c>
      <c r="U90" s="2" t="str">
        <f t="shared" si="6"/>
        <v>Item_1412</v>
      </c>
      <c r="V90" s="20">
        <v>15</v>
      </c>
      <c r="W90" s="2">
        <v>2</v>
      </c>
    </row>
    <row r="91" ht="44" customHeight="1" spans="2:23">
      <c r="B91" s="22">
        <v>1413</v>
      </c>
      <c r="C91" s="12" t="str">
        <f>_xlfn.DISPIMG("ID_32CABA89B1FD4368BE38315CFDCA762C",1)</f>
        <v>=DISPIMG("ID_32CABA89B1FD4368BE38315CFDCA762C",1)</v>
      </c>
      <c r="D91" s="9" t="s">
        <v>304</v>
      </c>
      <c r="E91" s="11"/>
      <c r="F91" s="11"/>
      <c r="G91" s="11"/>
      <c r="H91" s="11"/>
      <c r="I91" s="10" t="b">
        <v>1</v>
      </c>
      <c r="J91" s="10" t="s">
        <v>79</v>
      </c>
      <c r="K91" s="11" t="s">
        <v>305</v>
      </c>
      <c r="L91" s="16">
        <v>1</v>
      </c>
      <c r="M91" s="16">
        <v>3</v>
      </c>
      <c r="N91" s="16" t="str">
        <f>_xlfn.DISPIMG("ID_0AC3784A315747CA8FCE7234C804B42C",1)</f>
        <v>=DISPIMG("ID_0AC3784A315747CA8FCE7234C804B42C",1)</v>
      </c>
      <c r="O91" s="10">
        <v>8</v>
      </c>
      <c r="P91" s="17" t="s">
        <v>58</v>
      </c>
      <c r="Q91" s="2" t="s">
        <v>81</v>
      </c>
      <c r="R91" s="19" t="s">
        <v>82</v>
      </c>
      <c r="S91" s="2" t="s">
        <v>61</v>
      </c>
      <c r="T91" s="4" t="s">
        <v>273</v>
      </c>
      <c r="U91" s="2" t="str">
        <f t="shared" si="6"/>
        <v>Item_1413</v>
      </c>
      <c r="V91" s="20">
        <v>9</v>
      </c>
      <c r="W91" s="2">
        <v>3</v>
      </c>
    </row>
    <row r="92" ht="44" customHeight="1" spans="2:23">
      <c r="B92" s="22">
        <v>1414</v>
      </c>
      <c r="C92" s="12" t="str">
        <f>_xlfn.DISPIMG("ID_ECEDA3F5B8B145F7BF4839F012507819",1)</f>
        <v>=DISPIMG("ID_ECEDA3F5B8B145F7BF4839F012507819",1)</v>
      </c>
      <c r="D92" s="9" t="s">
        <v>306</v>
      </c>
      <c r="E92" s="10" t="b">
        <v>1</v>
      </c>
      <c r="F92" s="11" t="s">
        <v>307</v>
      </c>
      <c r="G92" s="11" t="s">
        <v>308</v>
      </c>
      <c r="H92" s="11" t="s">
        <v>309</v>
      </c>
      <c r="I92" s="10" t="b">
        <v>0</v>
      </c>
      <c r="J92" s="10" t="s">
        <v>70</v>
      </c>
      <c r="K92" s="11" t="s">
        <v>310</v>
      </c>
      <c r="L92" s="16">
        <v>3</v>
      </c>
      <c r="M92" s="16">
        <v>3</v>
      </c>
      <c r="N92" s="16" t="str">
        <f>_xlfn.DISPIMG("ID_16969FB320374A8D94BA1FC18A817DEB",1)</f>
        <v>=DISPIMG("ID_16969FB320374A8D94BA1FC18A817DEB",1)</v>
      </c>
      <c r="O92" s="10">
        <v>1</v>
      </c>
      <c r="P92" s="17" t="s">
        <v>112</v>
      </c>
      <c r="Q92" s="2" t="s">
        <v>59</v>
      </c>
      <c r="R92" s="19" t="s">
        <v>60</v>
      </c>
      <c r="S92" s="2" t="s">
        <v>61</v>
      </c>
      <c r="T92" s="4" t="s">
        <v>273</v>
      </c>
      <c r="U92" s="2" t="str">
        <f t="shared" si="6"/>
        <v>Item_1414</v>
      </c>
      <c r="V92" s="20">
        <v>12</v>
      </c>
      <c r="W92" s="2">
        <v>3</v>
      </c>
    </row>
    <row r="93" ht="44" customHeight="1" spans="2:23">
      <c r="B93" s="22">
        <v>1415</v>
      </c>
      <c r="C93" s="12" t="str">
        <f>_xlfn.DISPIMG("ID_64629117A1494BDBA794549E69800F73",1)</f>
        <v>=DISPIMG("ID_64629117A1494BDBA794549E69800F73",1)</v>
      </c>
      <c r="D93" s="9" t="s">
        <v>311</v>
      </c>
      <c r="E93" s="10" t="b">
        <v>1</v>
      </c>
      <c r="F93" s="11" t="s">
        <v>312</v>
      </c>
      <c r="G93" s="11" t="s">
        <v>186</v>
      </c>
      <c r="H93" s="11" t="s">
        <v>313</v>
      </c>
      <c r="I93" s="10" t="b">
        <v>0</v>
      </c>
      <c r="J93" s="10" t="s">
        <v>70</v>
      </c>
      <c r="K93" s="11" t="s">
        <v>314</v>
      </c>
      <c r="L93" s="16">
        <v>3</v>
      </c>
      <c r="M93" s="16">
        <v>3</v>
      </c>
      <c r="N93" s="16" t="str">
        <f>_xlfn.DISPIMG("ID_16969FB320374A8D94BA1FC18A817DEB",1)</f>
        <v>=DISPIMG("ID_16969FB320374A8D94BA1FC18A817DEB",1)</v>
      </c>
      <c r="O93" s="10">
        <v>1</v>
      </c>
      <c r="P93" s="17" t="s">
        <v>112</v>
      </c>
      <c r="Q93" s="2" t="s">
        <v>59</v>
      </c>
      <c r="R93" s="19" t="s">
        <v>60</v>
      </c>
      <c r="S93" s="2" t="s">
        <v>61</v>
      </c>
      <c r="T93" s="4" t="s">
        <v>273</v>
      </c>
      <c r="U93" s="2" t="str">
        <f t="shared" si="6"/>
        <v>Item_1415</v>
      </c>
      <c r="V93" s="20">
        <v>15</v>
      </c>
      <c r="W93" s="2">
        <v>3</v>
      </c>
    </row>
    <row r="94" ht="44" customHeight="1" spans="2:23">
      <c r="B94" s="22">
        <v>1416</v>
      </c>
      <c r="C94" s="12" t="str">
        <f>_xlfn.DISPIMG("ID_10A134BC03044BC2A532F28E62CD5B58",1)</f>
        <v>=DISPIMG("ID_10A134BC03044BC2A532F28E62CD5B58",1)</v>
      </c>
      <c r="D94" s="9" t="s">
        <v>315</v>
      </c>
      <c r="E94" s="11"/>
      <c r="F94" s="11"/>
      <c r="G94" s="11"/>
      <c r="H94" s="11"/>
      <c r="I94" s="10" t="b">
        <v>1</v>
      </c>
      <c r="J94" s="10" t="s">
        <v>316</v>
      </c>
      <c r="K94" s="11"/>
      <c r="L94" s="16">
        <v>2</v>
      </c>
      <c r="M94" s="16">
        <v>2</v>
      </c>
      <c r="N94" s="16" t="str">
        <f t="shared" ref="N94:N96" si="10">_xlfn.DISPIMG("ID_7E532407E83B43A18070F85C4C0380A0",1)</f>
        <v>=DISPIMG("ID_7E532407E83B43A18070F85C4C0380A0",1)</v>
      </c>
      <c r="O94" s="10"/>
      <c r="P94" s="17" t="s">
        <v>97</v>
      </c>
      <c r="Q94" s="2" t="s">
        <v>113</v>
      </c>
      <c r="R94" s="19" t="s">
        <v>67</v>
      </c>
      <c r="S94" s="2" t="s">
        <v>98</v>
      </c>
      <c r="T94" s="4" t="s">
        <v>273</v>
      </c>
      <c r="U94" s="2" t="str">
        <f t="shared" si="6"/>
        <v>Item_1416</v>
      </c>
      <c r="V94" s="20">
        <v>10</v>
      </c>
      <c r="W94" s="2">
        <v>3</v>
      </c>
    </row>
    <row r="95" ht="44" customHeight="1" spans="2:23">
      <c r="B95" s="22">
        <v>1417</v>
      </c>
      <c r="C95" s="12" t="str">
        <f>_xlfn.DISPIMG("ID_550DDC510D9242999FD699027410E389",1)</f>
        <v>=DISPIMG("ID_550DDC510D9242999FD699027410E389",1)</v>
      </c>
      <c r="D95" s="9" t="s">
        <v>317</v>
      </c>
      <c r="E95" s="11"/>
      <c r="F95" s="11"/>
      <c r="G95" s="11"/>
      <c r="H95" s="11"/>
      <c r="I95" s="10" t="b">
        <v>1</v>
      </c>
      <c r="J95" s="10" t="s">
        <v>110</v>
      </c>
      <c r="K95" s="11"/>
      <c r="L95" s="16">
        <v>2</v>
      </c>
      <c r="M95" s="16">
        <v>2</v>
      </c>
      <c r="N95" s="16" t="str">
        <f t="shared" si="10"/>
        <v>=DISPIMG("ID_7E532407E83B43A18070F85C4C0380A0",1)</v>
      </c>
      <c r="O95" s="10"/>
      <c r="P95" s="17" t="s">
        <v>58</v>
      </c>
      <c r="Q95" s="2" t="s">
        <v>113</v>
      </c>
      <c r="R95" s="19" t="s">
        <v>67</v>
      </c>
      <c r="S95" s="2" t="s">
        <v>68</v>
      </c>
      <c r="T95" s="4" t="s">
        <v>273</v>
      </c>
      <c r="U95" s="2" t="str">
        <f t="shared" si="6"/>
        <v>Item_1417</v>
      </c>
      <c r="V95" s="20">
        <v>10</v>
      </c>
      <c r="W95" s="2">
        <v>3</v>
      </c>
    </row>
    <row r="96" ht="44" customHeight="1" spans="2:23">
      <c r="B96" s="22">
        <v>1418</v>
      </c>
      <c r="C96" s="12" t="str">
        <f>_xlfn.DISPIMG("ID_A757955A4FB44E698AAD2212CC0956C8",1)</f>
        <v>=DISPIMG("ID_A757955A4FB44E698AAD2212CC0956C8",1)</v>
      </c>
      <c r="D96" s="9" t="s">
        <v>318</v>
      </c>
      <c r="E96" s="11"/>
      <c r="F96" s="11"/>
      <c r="G96" s="11"/>
      <c r="H96" s="11"/>
      <c r="I96" s="10" t="b">
        <v>1</v>
      </c>
      <c r="J96" s="10" t="s">
        <v>110</v>
      </c>
      <c r="K96" s="11"/>
      <c r="L96" s="16">
        <v>2</v>
      </c>
      <c r="M96" s="16">
        <v>2</v>
      </c>
      <c r="N96" s="16" t="str">
        <f t="shared" si="10"/>
        <v>=DISPIMG("ID_7E532407E83B43A18070F85C4C0380A0",1)</v>
      </c>
      <c r="O96" s="10"/>
      <c r="P96" s="17" t="s">
        <v>58</v>
      </c>
      <c r="Q96" s="2" t="s">
        <v>113</v>
      </c>
      <c r="R96" s="19" t="s">
        <v>67</v>
      </c>
      <c r="S96" s="2" t="s">
        <v>68</v>
      </c>
      <c r="T96" s="4" t="s">
        <v>273</v>
      </c>
      <c r="U96" s="2" t="str">
        <f t="shared" si="6"/>
        <v>Item_1418</v>
      </c>
      <c r="V96" s="20">
        <v>10</v>
      </c>
      <c r="W96" s="2">
        <v>3</v>
      </c>
    </row>
    <row r="97" ht="44" customHeight="1" spans="2:23">
      <c r="B97" s="22">
        <v>1419</v>
      </c>
      <c r="C97" s="12" t="str">
        <f>_xlfn.DISPIMG("ID_EF0DFBAE4235463CBDD50672F0F5D9FB",1)</f>
        <v>=DISPIMG("ID_EF0DFBAE4235463CBDD50672F0F5D9FB",1)</v>
      </c>
      <c r="D97" s="9" t="s">
        <v>319</v>
      </c>
      <c r="E97" s="10" t="b">
        <v>1</v>
      </c>
      <c r="F97" s="11" t="s">
        <v>320</v>
      </c>
      <c r="G97" s="11" t="s">
        <v>321</v>
      </c>
      <c r="H97" s="11" t="s">
        <v>322</v>
      </c>
      <c r="I97" s="10" t="b">
        <v>0</v>
      </c>
      <c r="J97" s="10" t="s">
        <v>124</v>
      </c>
      <c r="K97" s="11"/>
      <c r="L97" s="16">
        <v>1</v>
      </c>
      <c r="M97" s="16">
        <v>2</v>
      </c>
      <c r="N97" s="16" t="str">
        <f>_xlfn.DISPIMG("ID_A8F10E739124490C8A2A7352099C9E22",1)</f>
        <v>=DISPIMG("ID_A8F10E739124490C8A2A7352099C9E22",1)</v>
      </c>
      <c r="O97" s="10"/>
      <c r="P97" s="17" t="s">
        <v>58</v>
      </c>
      <c r="Q97" s="2" t="s">
        <v>193</v>
      </c>
      <c r="R97" s="19" t="s">
        <v>74</v>
      </c>
      <c r="S97" s="2" t="s">
        <v>68</v>
      </c>
      <c r="T97" s="4" t="s">
        <v>273</v>
      </c>
      <c r="U97" s="2" t="str">
        <f t="shared" si="6"/>
        <v>Item_1419</v>
      </c>
      <c r="V97" s="20">
        <v>11</v>
      </c>
      <c r="W97" s="2">
        <v>3</v>
      </c>
    </row>
    <row r="98" ht="44" customHeight="1" spans="2:23">
      <c r="B98" s="22">
        <v>1420</v>
      </c>
      <c r="C98" s="12" t="str">
        <f>_xlfn.DISPIMG("ID_D2DD27F1A62946B3A8EA861ED092B871",1)</f>
        <v>=DISPIMG("ID_D2DD27F1A62946B3A8EA861ED092B871",1)</v>
      </c>
      <c r="D98" s="9" t="s">
        <v>323</v>
      </c>
      <c r="E98" s="10" t="b">
        <v>1</v>
      </c>
      <c r="F98" s="11" t="s">
        <v>230</v>
      </c>
      <c r="G98" s="11" t="s">
        <v>321</v>
      </c>
      <c r="H98" s="11" t="s">
        <v>324</v>
      </c>
      <c r="I98" s="10" t="b">
        <v>0</v>
      </c>
      <c r="J98" s="10" t="s">
        <v>124</v>
      </c>
      <c r="K98" s="11" t="s">
        <v>325</v>
      </c>
      <c r="L98" s="16">
        <v>2</v>
      </c>
      <c r="M98" s="16">
        <v>1</v>
      </c>
      <c r="N98" s="16" t="str">
        <f>_xlfn.DISPIMG("ID_FE7F419571524F0EA405253B8C06B51C",1)</f>
        <v>=DISPIMG("ID_FE7F419571524F0EA405253B8C06B51C",1)</v>
      </c>
      <c r="O98" s="10">
        <v>2</v>
      </c>
      <c r="P98" s="17" t="s">
        <v>58</v>
      </c>
      <c r="Q98" s="2" t="s">
        <v>128</v>
      </c>
      <c r="R98" s="19" t="s">
        <v>74</v>
      </c>
      <c r="S98" s="2" t="s">
        <v>68</v>
      </c>
      <c r="T98" s="4" t="s">
        <v>273</v>
      </c>
      <c r="U98" s="2" t="str">
        <f t="shared" ref="U98:U142" si="11">"Item_"&amp;B98</f>
        <v>Item_1420</v>
      </c>
      <c r="V98" s="20">
        <v>10</v>
      </c>
      <c r="W98" s="2">
        <v>3</v>
      </c>
    </row>
    <row r="99" ht="44" customHeight="1" spans="2:23">
      <c r="B99" s="22">
        <v>1421</v>
      </c>
      <c r="C99" s="12" t="str">
        <f>_xlfn.DISPIMG("ID_334DC3B23A8944F5A22696FBCB0888B3",1)</f>
        <v>=DISPIMG("ID_334DC3B23A8944F5A22696FBCB0888B3",1)</v>
      </c>
      <c r="D99" s="9" t="s">
        <v>326</v>
      </c>
      <c r="E99" s="10" t="b">
        <v>1</v>
      </c>
      <c r="F99" s="11" t="s">
        <v>327</v>
      </c>
      <c r="G99" s="11" t="s">
        <v>328</v>
      </c>
      <c r="H99" s="11" t="s">
        <v>329</v>
      </c>
      <c r="I99" s="10" t="b">
        <v>0</v>
      </c>
      <c r="J99" s="10" t="s">
        <v>70</v>
      </c>
      <c r="K99" s="11" t="s">
        <v>330</v>
      </c>
      <c r="L99" s="16">
        <v>3</v>
      </c>
      <c r="M99" s="16">
        <v>1</v>
      </c>
      <c r="N99" s="16" t="str">
        <f>_xlfn.DISPIMG("ID_8DD396DDF30641808C54F95DEC72A4A3",1)</f>
        <v>=DISPIMG("ID_8DD396DDF30641808C54F95DEC72A4A3",1)</v>
      </c>
      <c r="O99" s="10">
        <v>5</v>
      </c>
      <c r="P99" s="17" t="s">
        <v>58</v>
      </c>
      <c r="Q99" s="2" t="s">
        <v>71</v>
      </c>
      <c r="R99" s="19" t="s">
        <v>60</v>
      </c>
      <c r="S99" s="2" t="s">
        <v>205</v>
      </c>
      <c r="T99" s="4" t="s">
        <v>273</v>
      </c>
      <c r="U99" s="2" t="str">
        <f t="shared" si="11"/>
        <v>Item_1421</v>
      </c>
      <c r="V99" s="20">
        <v>13</v>
      </c>
      <c r="W99" s="2">
        <v>3</v>
      </c>
    </row>
    <row r="100" ht="44" customHeight="1" spans="2:23">
      <c r="B100" s="22">
        <v>1422</v>
      </c>
      <c r="C100" s="12" t="str">
        <f>_xlfn.DISPIMG("ID_82AA9BC98BB54BF3B8E39C0129E7665D",1)</f>
        <v>=DISPIMG("ID_82AA9BC98BB54BF3B8E39C0129E7665D",1)</v>
      </c>
      <c r="D100" s="9" t="s">
        <v>331</v>
      </c>
      <c r="E100" s="11"/>
      <c r="F100" s="11"/>
      <c r="G100" s="11"/>
      <c r="H100" s="11"/>
      <c r="I100" s="10" t="b">
        <v>1</v>
      </c>
      <c r="J100" s="10"/>
      <c r="K100" s="11"/>
      <c r="L100" s="16">
        <v>1</v>
      </c>
      <c r="M100" s="16">
        <v>1</v>
      </c>
      <c r="N100" s="16" t="str">
        <f>_xlfn.DISPIMG("ID_0AC7F00F82E34F96BA89DF196CE127DD",1)</f>
        <v>=DISPIMG("ID_0AC7F00F82E34F96BA89DF196CE127DD",1)</v>
      </c>
      <c r="O100" s="10"/>
      <c r="P100" s="17" t="s">
        <v>145</v>
      </c>
      <c r="Q100" s="2" t="s">
        <v>66</v>
      </c>
      <c r="R100" s="19" t="s">
        <v>67</v>
      </c>
      <c r="S100" s="2" t="s">
        <v>68</v>
      </c>
      <c r="T100" s="4" t="s">
        <v>273</v>
      </c>
      <c r="U100" s="2" t="str">
        <f t="shared" si="11"/>
        <v>Item_1422</v>
      </c>
      <c r="V100" s="20">
        <v>12</v>
      </c>
      <c r="W100" s="2">
        <v>3</v>
      </c>
    </row>
    <row r="101" ht="44" customHeight="1" spans="2:23">
      <c r="B101" s="22">
        <v>1423</v>
      </c>
      <c r="C101" s="12" t="str">
        <f>_xlfn.DISPIMG("ID_885CBD49AB6A4571B2F13FC5BDB1F235",1)</f>
        <v>=DISPIMG("ID_885CBD49AB6A4571B2F13FC5BDB1F235",1)</v>
      </c>
      <c r="D101" s="9" t="s">
        <v>332</v>
      </c>
      <c r="E101" s="11"/>
      <c r="F101" s="11"/>
      <c r="G101" s="11"/>
      <c r="H101" s="11"/>
      <c r="I101" s="10" t="b">
        <v>1</v>
      </c>
      <c r="J101" s="10" t="s">
        <v>333</v>
      </c>
      <c r="K101" s="11"/>
      <c r="L101" s="16">
        <v>1</v>
      </c>
      <c r="M101" s="16">
        <v>1</v>
      </c>
      <c r="N101" s="16" t="str">
        <f>_xlfn.DISPIMG("ID_0AC7F00F82E34F96BA89DF196CE127DD",1)</f>
        <v>=DISPIMG("ID_0AC7F00F82E34F96BA89DF196CE127DD",1)</v>
      </c>
      <c r="O101" s="10"/>
      <c r="P101" s="17" t="s">
        <v>58</v>
      </c>
      <c r="Q101" s="2" t="s">
        <v>66</v>
      </c>
      <c r="R101" s="19" t="s">
        <v>67</v>
      </c>
      <c r="S101" s="2" t="s">
        <v>171</v>
      </c>
      <c r="T101" s="4" t="s">
        <v>273</v>
      </c>
      <c r="U101" s="2" t="str">
        <f t="shared" si="11"/>
        <v>Item_1423</v>
      </c>
      <c r="V101" s="20">
        <v>11</v>
      </c>
      <c r="W101" s="2">
        <v>3</v>
      </c>
    </row>
    <row r="102" ht="44" customHeight="1" spans="2:23">
      <c r="B102" s="22">
        <v>1424</v>
      </c>
      <c r="C102" s="12" t="str">
        <f>_xlfn.DISPIMG("ID_D015D7FC0994456193C32FE0F6849B81",1)</f>
        <v>=DISPIMG("ID_D015D7FC0994456193C32FE0F6849B81",1)</v>
      </c>
      <c r="D102" s="9" t="s">
        <v>334</v>
      </c>
      <c r="E102" s="11"/>
      <c r="F102" s="11"/>
      <c r="G102" s="11"/>
      <c r="H102" s="11"/>
      <c r="I102" s="10" t="b">
        <v>1</v>
      </c>
      <c r="J102" s="10" t="s">
        <v>110</v>
      </c>
      <c r="K102" s="11" t="s">
        <v>335</v>
      </c>
      <c r="L102" s="16">
        <v>2</v>
      </c>
      <c r="M102" s="16">
        <v>2</v>
      </c>
      <c r="N102" s="16" t="str">
        <f>_xlfn.DISPIMG("ID_2EA6806D7E214D0F865B8A134482D9F6",1)</f>
        <v>=DISPIMG("ID_2EA6806D7E214D0F865B8A134482D9F6",1)</v>
      </c>
      <c r="O102" s="10">
        <v>16</v>
      </c>
      <c r="P102" s="17" t="s">
        <v>58</v>
      </c>
      <c r="Q102" s="2" t="s">
        <v>113</v>
      </c>
      <c r="R102" s="19" t="s">
        <v>114</v>
      </c>
      <c r="S102" s="2" t="s">
        <v>61</v>
      </c>
      <c r="T102" s="4" t="s">
        <v>273</v>
      </c>
      <c r="U102" s="2" t="str">
        <f t="shared" si="11"/>
        <v>Item_1424</v>
      </c>
      <c r="V102" s="20">
        <v>15</v>
      </c>
      <c r="W102" s="2">
        <v>2</v>
      </c>
    </row>
    <row r="103" ht="44" customHeight="1" spans="2:23">
      <c r="B103" s="22">
        <v>1425</v>
      </c>
      <c r="C103" s="12" t="str">
        <f>_xlfn.DISPIMG("ID_6C9A9EFA33294EB39E3ECBAC7D93BE3E",1)</f>
        <v>=DISPIMG("ID_6C9A9EFA33294EB39E3ECBAC7D93BE3E",1)</v>
      </c>
      <c r="D103" s="9" t="s">
        <v>336</v>
      </c>
      <c r="E103" s="11"/>
      <c r="F103" s="11" t="s">
        <v>211</v>
      </c>
      <c r="G103" s="11" t="s">
        <v>292</v>
      </c>
      <c r="H103" s="11" t="s">
        <v>337</v>
      </c>
      <c r="I103" s="10" t="b">
        <v>0</v>
      </c>
      <c r="J103" s="10" t="s">
        <v>124</v>
      </c>
      <c r="K103" s="11"/>
      <c r="L103" s="16">
        <v>2</v>
      </c>
      <c r="M103" s="16">
        <v>3</v>
      </c>
      <c r="N103" s="16" t="str">
        <f>_xlfn.DISPIMG("ID_0C3070BDCF714D5C99B9B56D724DD108",1)</f>
        <v>=DISPIMG("ID_0C3070BDCF714D5C99B9B56D724DD108",1)</v>
      </c>
      <c r="O103" s="10"/>
      <c r="P103" s="17" t="s">
        <v>58</v>
      </c>
      <c r="Q103" s="2" t="s">
        <v>125</v>
      </c>
      <c r="R103" s="19" t="s">
        <v>74</v>
      </c>
      <c r="S103" s="2" t="s">
        <v>171</v>
      </c>
      <c r="T103" s="4" t="s">
        <v>273</v>
      </c>
      <c r="U103" s="2" t="str">
        <f t="shared" si="11"/>
        <v>Item_1425</v>
      </c>
      <c r="V103" s="20">
        <v>12</v>
      </c>
      <c r="W103" s="2">
        <v>2</v>
      </c>
    </row>
    <row r="104" ht="44" customHeight="1" spans="2:23">
      <c r="B104" s="22">
        <v>1426</v>
      </c>
      <c r="C104" s="12" t="str">
        <f>_xlfn.DISPIMG("ID_2D47C649881A4EFDA9BFE104144F3074",1)</f>
        <v>=DISPIMG("ID_2D47C649881A4EFDA9BFE104144F3074",1)</v>
      </c>
      <c r="D104" s="9" t="s">
        <v>338</v>
      </c>
      <c r="E104" s="10" t="b">
        <v>1</v>
      </c>
      <c r="F104" s="11" t="s">
        <v>339</v>
      </c>
      <c r="G104" s="11" t="s">
        <v>176</v>
      </c>
      <c r="H104" s="11" t="s">
        <v>340</v>
      </c>
      <c r="I104" s="10" t="b">
        <v>0</v>
      </c>
      <c r="J104" s="10" t="s">
        <v>178</v>
      </c>
      <c r="K104" s="11"/>
      <c r="L104" s="16">
        <v>3</v>
      </c>
      <c r="M104" s="16">
        <v>3</v>
      </c>
      <c r="N104" s="16" t="str">
        <f>_xlfn.DISPIMG("ID_4E3CDD2AC3AA42039100C1FD79301781",1)</f>
        <v>=DISPIMG("ID_4E3CDD2AC3AA42039100C1FD79301781",1)</v>
      </c>
      <c r="O104" s="10"/>
      <c r="P104" s="17" t="s">
        <v>97</v>
      </c>
      <c r="Q104" s="2" t="s">
        <v>71</v>
      </c>
      <c r="R104" s="19" t="s">
        <v>60</v>
      </c>
      <c r="S104" s="2" t="s">
        <v>98</v>
      </c>
      <c r="T104" s="4" t="s">
        <v>273</v>
      </c>
      <c r="U104" s="2" t="str">
        <f t="shared" si="11"/>
        <v>Item_1426</v>
      </c>
      <c r="V104" s="20">
        <v>15</v>
      </c>
      <c r="W104" s="2">
        <v>2</v>
      </c>
    </row>
    <row r="105" ht="44" customHeight="1" spans="2:23">
      <c r="B105" s="22">
        <v>1427</v>
      </c>
      <c r="C105" s="12" t="str">
        <f>_xlfn.DISPIMG("ID_81D7A08751C84120AD8E9D77459C6CEB",1)</f>
        <v>=DISPIMG("ID_81D7A08751C84120AD8E9D77459C6CEB",1)</v>
      </c>
      <c r="D105" s="9" t="s">
        <v>341</v>
      </c>
      <c r="E105" s="11"/>
      <c r="F105" s="11"/>
      <c r="G105" s="11"/>
      <c r="H105" s="11"/>
      <c r="I105" s="10" t="b">
        <v>1</v>
      </c>
      <c r="J105" s="10" t="s">
        <v>342</v>
      </c>
      <c r="K105" s="11"/>
      <c r="L105" s="16">
        <v>3</v>
      </c>
      <c r="M105" s="16">
        <v>3</v>
      </c>
      <c r="N105" s="16" t="str">
        <f>_xlfn.DISPIMG("ID_74B1974A283F46EFBF6F81298A027986",1)</f>
        <v>=DISPIMG("ID_74B1974A283F46EFBF6F81298A027986",1)</v>
      </c>
      <c r="O105" s="10"/>
      <c r="P105" s="17" t="s">
        <v>97</v>
      </c>
      <c r="Q105" s="2" t="s">
        <v>343</v>
      </c>
      <c r="R105" s="19" t="s">
        <v>114</v>
      </c>
      <c r="S105" s="2" t="s">
        <v>98</v>
      </c>
      <c r="T105" s="4" t="s">
        <v>273</v>
      </c>
      <c r="U105" s="2" t="str">
        <f t="shared" si="11"/>
        <v>Item_1427</v>
      </c>
      <c r="V105" s="20">
        <v>15</v>
      </c>
      <c r="W105" s="2">
        <v>2</v>
      </c>
    </row>
    <row r="106" ht="44" customHeight="1" spans="2:23">
      <c r="B106" s="22">
        <v>1428</v>
      </c>
      <c r="C106" s="12" t="str">
        <f>_xlfn.DISPIMG("ID_CAC2F0628A2F4437B3CA02EBAFC6B49C",1)</f>
        <v>=DISPIMG("ID_CAC2F0628A2F4437B3CA02EBAFC6B49C",1)</v>
      </c>
      <c r="D106" s="9" t="s">
        <v>344</v>
      </c>
      <c r="E106" s="11"/>
      <c r="F106" s="11" t="s">
        <v>238</v>
      </c>
      <c r="G106" s="11" t="s">
        <v>292</v>
      </c>
      <c r="H106" s="11" t="s">
        <v>345</v>
      </c>
      <c r="I106" s="10" t="b">
        <v>0</v>
      </c>
      <c r="J106" s="10" t="s">
        <v>170</v>
      </c>
      <c r="K106" s="11" t="s">
        <v>346</v>
      </c>
      <c r="L106" s="16">
        <v>1</v>
      </c>
      <c r="M106" s="16">
        <v>2</v>
      </c>
      <c r="N106" s="16" t="str">
        <f>_xlfn.DISPIMG("ID_4C6494D872B64D38843A57A72D945D99",1)</f>
        <v>=DISPIMG("ID_4C6494D872B64D38843A57A72D945D99",1)</v>
      </c>
      <c r="O106" s="10">
        <v>6</v>
      </c>
      <c r="P106" s="17" t="s">
        <v>58</v>
      </c>
      <c r="Q106" s="2" t="s">
        <v>71</v>
      </c>
      <c r="R106" s="19" t="s">
        <v>60</v>
      </c>
      <c r="S106" s="2" t="s">
        <v>171</v>
      </c>
      <c r="T106" s="4" t="s">
        <v>273</v>
      </c>
      <c r="U106" s="2" t="str">
        <f t="shared" si="11"/>
        <v>Item_1428</v>
      </c>
      <c r="V106" s="20">
        <v>13</v>
      </c>
      <c r="W106" s="2">
        <v>2</v>
      </c>
    </row>
    <row r="107" ht="44" customHeight="1" spans="2:23">
      <c r="B107" s="22">
        <v>1429</v>
      </c>
      <c r="C107" s="12" t="str">
        <f>_xlfn.DISPIMG("ID_0F6FEA2ED2804405AE37DC33D2BF19AB",1)</f>
        <v>=DISPIMG("ID_0F6FEA2ED2804405AE37DC33D2BF19AB",1)</v>
      </c>
      <c r="D107" s="9" t="s">
        <v>347</v>
      </c>
      <c r="E107" s="10" t="b">
        <v>1</v>
      </c>
      <c r="F107" s="11" t="s">
        <v>348</v>
      </c>
      <c r="G107" s="11" t="s">
        <v>249</v>
      </c>
      <c r="H107" s="11" t="s">
        <v>349</v>
      </c>
      <c r="I107" s="10" t="b">
        <v>0</v>
      </c>
      <c r="J107" s="10" t="s">
        <v>70</v>
      </c>
      <c r="K107" s="11"/>
      <c r="L107" s="16">
        <v>1</v>
      </c>
      <c r="M107" s="16">
        <v>3</v>
      </c>
      <c r="N107" s="16" t="str">
        <f>_xlfn.DISPIMG("ID_50E6470497614F2196405E4874D56887",1)</f>
        <v>=DISPIMG("ID_50E6470497614F2196405E4874D56887",1)</v>
      </c>
      <c r="O107" s="10"/>
      <c r="P107" s="17" t="s">
        <v>58</v>
      </c>
      <c r="Q107" s="2" t="s">
        <v>71</v>
      </c>
      <c r="R107" s="19" t="s">
        <v>60</v>
      </c>
      <c r="S107" s="2" t="s">
        <v>350</v>
      </c>
      <c r="T107" s="4" t="s">
        <v>273</v>
      </c>
      <c r="U107" s="2" t="str">
        <f t="shared" si="11"/>
        <v>Item_1429</v>
      </c>
      <c r="V107" s="20">
        <v>16</v>
      </c>
      <c r="W107" s="2">
        <v>2</v>
      </c>
    </row>
    <row r="108" ht="44" customHeight="1" spans="2:23">
      <c r="B108" s="22">
        <v>1430</v>
      </c>
      <c r="C108" s="12" t="str">
        <f>_xlfn.DISPIMG("ID_9E31DC690D0F45CE8DCB88E2E94595CB",1)</f>
        <v>=DISPIMG("ID_9E31DC690D0F45CE8DCB88E2E94595CB",1)</v>
      </c>
      <c r="D108" s="9" t="s">
        <v>351</v>
      </c>
      <c r="E108" s="10" t="b">
        <v>1</v>
      </c>
      <c r="F108" s="11" t="s">
        <v>189</v>
      </c>
      <c r="G108" s="11" t="s">
        <v>224</v>
      </c>
      <c r="H108" s="11" t="s">
        <v>352</v>
      </c>
      <c r="I108" s="10" t="b">
        <v>0</v>
      </c>
      <c r="J108" s="10" t="s">
        <v>70</v>
      </c>
      <c r="K108" s="11" t="s">
        <v>353</v>
      </c>
      <c r="L108" s="16">
        <v>1</v>
      </c>
      <c r="M108" s="16">
        <v>3</v>
      </c>
      <c r="N108" s="16" t="str">
        <f t="shared" ref="N108:N110" si="12">_xlfn.DISPIMG("ID_0AC3784A315747CA8FCE7234C804B42C",1)</f>
        <v>=DISPIMG("ID_0AC3784A315747CA8FCE7234C804B42C",1)</v>
      </c>
      <c r="O108" s="10">
        <v>8</v>
      </c>
      <c r="P108" s="17" t="s">
        <v>58</v>
      </c>
      <c r="Q108" s="2" t="s">
        <v>71</v>
      </c>
      <c r="R108" s="19" t="s">
        <v>60</v>
      </c>
      <c r="S108" s="2" t="s">
        <v>68</v>
      </c>
      <c r="T108" s="4" t="s">
        <v>273</v>
      </c>
      <c r="U108" s="2" t="str">
        <f t="shared" si="11"/>
        <v>Item_1430</v>
      </c>
      <c r="V108" s="20">
        <v>13</v>
      </c>
      <c r="W108" s="2">
        <v>2</v>
      </c>
    </row>
    <row r="109" ht="44" customHeight="1" spans="2:23">
      <c r="B109" s="22">
        <v>1431</v>
      </c>
      <c r="C109" s="12" t="str">
        <f>_xlfn.DISPIMG("ID_44CC5D974FF44E07AC15D13F1DABEA5E",1)</f>
        <v>=DISPIMG("ID_44CC5D974FF44E07AC15D13F1DABEA5E",1)</v>
      </c>
      <c r="D109" s="9" t="s">
        <v>354</v>
      </c>
      <c r="E109" s="10" t="b">
        <v>1</v>
      </c>
      <c r="F109" s="11" t="s">
        <v>189</v>
      </c>
      <c r="G109" s="11" t="s">
        <v>355</v>
      </c>
      <c r="H109" s="11" t="s">
        <v>356</v>
      </c>
      <c r="I109" s="10" t="b">
        <v>0</v>
      </c>
      <c r="J109" s="10" t="s">
        <v>70</v>
      </c>
      <c r="K109" s="11" t="s">
        <v>357</v>
      </c>
      <c r="L109" s="16">
        <v>1</v>
      </c>
      <c r="M109" s="16">
        <v>3</v>
      </c>
      <c r="N109" s="16" t="str">
        <f t="shared" si="12"/>
        <v>=DISPIMG("ID_0AC3784A315747CA8FCE7234C804B42C",1)</v>
      </c>
      <c r="O109" s="10">
        <v>8</v>
      </c>
      <c r="P109" s="17" t="s">
        <v>58</v>
      </c>
      <c r="Q109" s="2" t="s">
        <v>71</v>
      </c>
      <c r="R109" s="19" t="s">
        <v>60</v>
      </c>
      <c r="S109" s="2" t="s">
        <v>68</v>
      </c>
      <c r="T109" s="4" t="s">
        <v>273</v>
      </c>
      <c r="U109" s="2" t="str">
        <f t="shared" si="11"/>
        <v>Item_1431</v>
      </c>
      <c r="V109" s="20">
        <v>13</v>
      </c>
      <c r="W109" s="2">
        <v>2</v>
      </c>
    </row>
    <row r="110" ht="44" customHeight="1" spans="2:23">
      <c r="B110" s="22">
        <v>1432</v>
      </c>
      <c r="C110" s="12" t="str">
        <f>_xlfn.DISPIMG("ID_2FC81ACBADC34A2DAE6107DC5D63FED4",1)</f>
        <v>=DISPIMG("ID_2FC81ACBADC34A2DAE6107DC5D63FED4",1)</v>
      </c>
      <c r="D110" s="9" t="s">
        <v>358</v>
      </c>
      <c r="E110" s="10" t="b">
        <v>1</v>
      </c>
      <c r="F110" s="11" t="s">
        <v>359</v>
      </c>
      <c r="G110" s="11" t="s">
        <v>224</v>
      </c>
      <c r="H110" s="11" t="s">
        <v>360</v>
      </c>
      <c r="I110" s="10" t="b">
        <v>0</v>
      </c>
      <c r="J110" s="10" t="s">
        <v>178</v>
      </c>
      <c r="K110" s="11" t="s">
        <v>361</v>
      </c>
      <c r="L110" s="16">
        <v>1</v>
      </c>
      <c r="M110" s="16">
        <v>3</v>
      </c>
      <c r="N110" s="16" t="str">
        <f t="shared" si="12"/>
        <v>=DISPIMG("ID_0AC3784A315747CA8FCE7234C804B42C",1)</v>
      </c>
      <c r="O110" s="10">
        <v>8</v>
      </c>
      <c r="P110" s="17" t="s">
        <v>97</v>
      </c>
      <c r="Q110" s="2" t="s">
        <v>71</v>
      </c>
      <c r="R110" s="19" t="s">
        <v>60</v>
      </c>
      <c r="S110" s="2" t="s">
        <v>98</v>
      </c>
      <c r="T110" s="4" t="s">
        <v>273</v>
      </c>
      <c r="U110" s="2" t="str">
        <f t="shared" si="11"/>
        <v>Item_1432</v>
      </c>
      <c r="V110" s="20">
        <v>15</v>
      </c>
      <c r="W110" s="2">
        <v>2</v>
      </c>
    </row>
    <row r="111" ht="44" customHeight="1" spans="2:23">
      <c r="B111" s="22">
        <v>1433</v>
      </c>
      <c r="C111" s="12" t="str">
        <f>_xlfn.DISPIMG("ID_110EA596CD97442A940A6C724CBC33E0",1)</f>
        <v>=DISPIMG("ID_110EA596CD97442A940A6C724CBC33E0",1)</v>
      </c>
      <c r="D111" s="9" t="s">
        <v>362</v>
      </c>
      <c r="E111" s="11"/>
      <c r="F111" s="11" t="s">
        <v>339</v>
      </c>
      <c r="G111" s="11" t="s">
        <v>212</v>
      </c>
      <c r="H111" s="11" t="s">
        <v>363</v>
      </c>
      <c r="I111" s="10" t="b">
        <v>0</v>
      </c>
      <c r="J111" s="10" t="s">
        <v>70</v>
      </c>
      <c r="K111" s="11"/>
      <c r="L111" s="16">
        <v>3</v>
      </c>
      <c r="M111" s="16">
        <v>3</v>
      </c>
      <c r="N111" s="16" t="str">
        <f>_xlfn.DISPIMG("ID_C7A49FE8B06E45C785932BD9B73C8B8D",1)</f>
        <v>=DISPIMG("ID_C7A49FE8B06E45C785932BD9B73C8B8D",1)</v>
      </c>
      <c r="O111" s="10"/>
      <c r="P111" s="17" t="s">
        <v>145</v>
      </c>
      <c r="Q111" s="2" t="s">
        <v>71</v>
      </c>
      <c r="R111" s="19" t="s">
        <v>60</v>
      </c>
      <c r="S111" s="2" t="s">
        <v>276</v>
      </c>
      <c r="T111" s="4" t="s">
        <v>273</v>
      </c>
      <c r="U111" s="2" t="str">
        <f t="shared" si="11"/>
        <v>Item_1433</v>
      </c>
      <c r="V111" s="20">
        <v>15</v>
      </c>
      <c r="W111" s="2">
        <v>2</v>
      </c>
    </row>
    <row r="112" ht="44" customHeight="1" spans="2:23">
      <c r="B112" s="22">
        <v>1435</v>
      </c>
      <c r="C112" s="12" t="str">
        <f>_xlfn.DISPIMG("ID_11C116A275274487B1684FF4DC50752F",1)</f>
        <v>=DISPIMG("ID_11C116A275274487B1684FF4DC50752F",1)</v>
      </c>
      <c r="D112" s="9" t="s">
        <v>364</v>
      </c>
      <c r="E112" s="10" t="b">
        <v>1</v>
      </c>
      <c r="F112" s="11" t="s">
        <v>365</v>
      </c>
      <c r="G112" s="11" t="s">
        <v>366</v>
      </c>
      <c r="H112" s="11" t="s">
        <v>367</v>
      </c>
      <c r="I112" s="10" t="b">
        <v>0</v>
      </c>
      <c r="J112" s="10" t="s">
        <v>178</v>
      </c>
      <c r="K112" s="11"/>
      <c r="L112" s="16">
        <v>1</v>
      </c>
      <c r="M112" s="16">
        <v>4</v>
      </c>
      <c r="N112" s="16" t="str">
        <f>_xlfn.DISPIMG("ID_573C4D7119E84DF095BE0C061D23E5B0",1)</f>
        <v>=DISPIMG("ID_573C4D7119E84DF095BE0C061D23E5B0",1)</v>
      </c>
      <c r="O112" s="10"/>
      <c r="P112" s="17" t="s">
        <v>97</v>
      </c>
      <c r="Q112" s="2" t="s">
        <v>59</v>
      </c>
      <c r="R112" s="19" t="s">
        <v>60</v>
      </c>
      <c r="S112" s="2" t="s">
        <v>368</v>
      </c>
      <c r="T112" s="4" t="s">
        <v>273</v>
      </c>
      <c r="U112" s="2" t="str">
        <f t="shared" si="11"/>
        <v>Item_1435</v>
      </c>
      <c r="V112" s="20">
        <v>15</v>
      </c>
      <c r="W112" s="2">
        <v>2</v>
      </c>
    </row>
    <row r="113" ht="44" customHeight="1" spans="2:23">
      <c r="B113" s="22">
        <v>1436</v>
      </c>
      <c r="C113" s="12" t="str">
        <f>_xlfn.DISPIMG("ID_082BD3DC2DB04C74A85B06BA3AF30D72",1)</f>
        <v>=DISPIMG("ID_082BD3DC2DB04C74A85B06BA3AF30D72",1)</v>
      </c>
      <c r="D113" s="9" t="s">
        <v>369</v>
      </c>
      <c r="E113" s="11"/>
      <c r="F113" s="11" t="s">
        <v>327</v>
      </c>
      <c r="G113" s="11" t="s">
        <v>370</v>
      </c>
      <c r="H113" s="11" t="s">
        <v>371</v>
      </c>
      <c r="I113" s="10" t="b">
        <v>0</v>
      </c>
      <c r="J113" s="10" t="s">
        <v>70</v>
      </c>
      <c r="K113" s="11" t="s">
        <v>372</v>
      </c>
      <c r="L113" s="16">
        <v>3</v>
      </c>
      <c r="M113" s="16">
        <v>2</v>
      </c>
      <c r="N113" s="16" t="str">
        <f>_xlfn.DISPIMG("ID_7296D684BCAD4E7EAE24B10C14D61E08",1)</f>
        <v>=DISPIMG("ID_7296D684BCAD4E7EAE24B10C14D61E08",1)</v>
      </c>
      <c r="O113" s="10">
        <v>10</v>
      </c>
      <c r="P113" s="17" t="s">
        <v>58</v>
      </c>
      <c r="Q113" s="2" t="s">
        <v>71</v>
      </c>
      <c r="R113" s="19" t="s">
        <v>60</v>
      </c>
      <c r="S113" s="2" t="s">
        <v>276</v>
      </c>
      <c r="T113" s="4" t="s">
        <v>273</v>
      </c>
      <c r="U113" s="2" t="str">
        <f t="shared" si="11"/>
        <v>Item_1436</v>
      </c>
      <c r="V113" s="20">
        <v>15</v>
      </c>
      <c r="W113" s="2">
        <v>2</v>
      </c>
    </row>
    <row r="114" ht="44" customHeight="1" spans="2:23">
      <c r="B114" s="22">
        <v>1437</v>
      </c>
      <c r="C114" s="12" t="str">
        <f>_xlfn.DISPIMG("ID_18F5DC8DE04F4863BACA3BBEEA0BA1FE",1)</f>
        <v>=DISPIMG("ID_18F5DC8DE04F4863BACA3BBEEA0BA1FE",1)</v>
      </c>
      <c r="D114" s="9" t="s">
        <v>373</v>
      </c>
      <c r="E114" s="10" t="b">
        <v>1</v>
      </c>
      <c r="F114" s="11" t="s">
        <v>374</v>
      </c>
      <c r="G114" s="11" t="s">
        <v>249</v>
      </c>
      <c r="H114" s="11" t="s">
        <v>375</v>
      </c>
      <c r="I114" s="10" t="b">
        <v>0</v>
      </c>
      <c r="J114" s="10" t="s">
        <v>178</v>
      </c>
      <c r="K114" s="11" t="s">
        <v>376</v>
      </c>
      <c r="L114" s="16">
        <v>1</v>
      </c>
      <c r="M114" s="16">
        <v>2</v>
      </c>
      <c r="N114" s="16" t="str">
        <f>_xlfn.DISPIMG("ID_A1EDEF95931D46AC8BAD647024D6D0CB",1)</f>
        <v>=DISPIMG("ID_A1EDEF95931D46AC8BAD647024D6D0CB",1)</v>
      </c>
      <c r="O114" s="10">
        <v>2</v>
      </c>
      <c r="P114" s="17" t="s">
        <v>97</v>
      </c>
      <c r="Q114" s="2" t="s">
        <v>71</v>
      </c>
      <c r="R114" s="19" t="s">
        <v>60</v>
      </c>
      <c r="S114" s="2" t="s">
        <v>368</v>
      </c>
      <c r="T114" s="4" t="s">
        <v>273</v>
      </c>
      <c r="U114" s="2" t="str">
        <f t="shared" si="11"/>
        <v>Item_1437</v>
      </c>
      <c r="V114" s="20">
        <v>13</v>
      </c>
      <c r="W114" s="2">
        <v>2</v>
      </c>
    </row>
    <row r="115" ht="44" customHeight="1" spans="2:23">
      <c r="B115" s="22">
        <v>1438</v>
      </c>
      <c r="C115" s="12" t="str">
        <f>_xlfn.DISPIMG("ID_926A3F959ECF413CBEBCD83CFACAF9D3",1)</f>
        <v>=DISPIMG("ID_926A3F959ECF413CBEBCD83CFACAF9D3",1)</v>
      </c>
      <c r="D115" s="9" t="s">
        <v>377</v>
      </c>
      <c r="E115" s="10" t="b">
        <v>1</v>
      </c>
      <c r="F115" s="11" t="s">
        <v>321</v>
      </c>
      <c r="G115" s="11" t="s">
        <v>378</v>
      </c>
      <c r="H115" s="11" t="s">
        <v>379</v>
      </c>
      <c r="I115" s="10" t="b">
        <v>0</v>
      </c>
      <c r="J115" s="10" t="s">
        <v>133</v>
      </c>
      <c r="K115" s="11" t="s">
        <v>380</v>
      </c>
      <c r="L115" s="16">
        <v>1</v>
      </c>
      <c r="M115" s="16">
        <v>2</v>
      </c>
      <c r="N115" s="16" t="str">
        <f>_xlfn.DISPIMG("ID_B1F8A2C5B08C44FDA3F6FDE2273ACB64",1)</f>
        <v>=DISPIMG("ID_B1F8A2C5B08C44FDA3F6FDE2273ACB64",1)</v>
      </c>
      <c r="O115" s="10">
        <v>1</v>
      </c>
      <c r="P115" s="17" t="s">
        <v>58</v>
      </c>
      <c r="Q115" s="2" t="s">
        <v>135</v>
      </c>
      <c r="R115" s="19" t="s">
        <v>136</v>
      </c>
      <c r="S115" s="2" t="s">
        <v>68</v>
      </c>
      <c r="T115" s="4" t="s">
        <v>273</v>
      </c>
      <c r="U115" s="2" t="str">
        <f t="shared" si="11"/>
        <v>Item_1438</v>
      </c>
      <c r="V115" s="20">
        <v>12</v>
      </c>
      <c r="W115" s="2">
        <v>2</v>
      </c>
    </row>
    <row r="116" ht="44" customHeight="1" spans="2:23">
      <c r="B116" s="22">
        <v>1439</v>
      </c>
      <c r="C116" s="12" t="str">
        <f>_xlfn.DISPIMG("ID_98124B9DE45A43B3942BCBC58209968C",1)</f>
        <v>=DISPIMG("ID_98124B9DE45A43B3942BCBC58209968C",1)</v>
      </c>
      <c r="D116" s="9" t="s">
        <v>381</v>
      </c>
      <c r="E116" s="10" t="b">
        <v>1</v>
      </c>
      <c r="F116" s="11" t="s">
        <v>211</v>
      </c>
      <c r="G116" s="11" t="s">
        <v>321</v>
      </c>
      <c r="H116" s="11" t="s">
        <v>382</v>
      </c>
      <c r="I116" s="10" t="b">
        <v>0</v>
      </c>
      <c r="J116" s="10" t="s">
        <v>124</v>
      </c>
      <c r="K116" s="11"/>
      <c r="L116" s="16">
        <v>2</v>
      </c>
      <c r="M116" s="16">
        <v>3</v>
      </c>
      <c r="N116" s="16" t="str">
        <f>_xlfn.DISPIMG("ID_0C3070BDCF714D5C99B9B56D724DD108",1)</f>
        <v>=DISPIMG("ID_0C3070BDCF714D5C99B9B56D724DD108",1)</v>
      </c>
      <c r="O116" s="10"/>
      <c r="P116" s="17" t="s">
        <v>58</v>
      </c>
      <c r="Q116" s="2" t="s">
        <v>125</v>
      </c>
      <c r="R116" s="19" t="s">
        <v>74</v>
      </c>
      <c r="S116" s="2" t="s">
        <v>68</v>
      </c>
      <c r="T116" s="4" t="s">
        <v>273</v>
      </c>
      <c r="U116" s="2" t="str">
        <f t="shared" si="11"/>
        <v>Item_1439</v>
      </c>
      <c r="V116" s="20">
        <v>12</v>
      </c>
      <c r="W116" s="2">
        <v>2</v>
      </c>
    </row>
    <row r="117" ht="44" customHeight="1" spans="2:23">
      <c r="B117" s="22">
        <v>1440</v>
      </c>
      <c r="C117" s="12" t="str">
        <f>_xlfn.DISPIMG("ID_365ABDE82ED84A0FB934F1D982510080",1)</f>
        <v>=DISPIMG("ID_365ABDE82ED84A0FB934F1D982510080",1)</v>
      </c>
      <c r="D117" s="9" t="s">
        <v>383</v>
      </c>
      <c r="E117" s="11"/>
      <c r="F117" s="11"/>
      <c r="G117" s="11"/>
      <c r="H117" s="11"/>
      <c r="I117" s="10" t="b">
        <v>1</v>
      </c>
      <c r="J117" s="10" t="s">
        <v>79</v>
      </c>
      <c r="K117" s="11" t="s">
        <v>384</v>
      </c>
      <c r="L117" s="16">
        <v>2</v>
      </c>
      <c r="M117" s="16">
        <v>1</v>
      </c>
      <c r="N117" s="16" t="str">
        <f>_xlfn.DISPIMG("ID_0D6E8058BA3F4760BBADE9A6C28D5075",1)</f>
        <v>=DISPIMG("ID_0D6E8058BA3F4760BBADE9A6C28D5075",1)</v>
      </c>
      <c r="O117" s="10">
        <v>6</v>
      </c>
      <c r="P117" s="17" t="s">
        <v>145</v>
      </c>
      <c r="Q117" s="2" t="s">
        <v>81</v>
      </c>
      <c r="R117" s="19" t="s">
        <v>82</v>
      </c>
      <c r="S117" s="2" t="s">
        <v>61</v>
      </c>
      <c r="T117" s="4" t="s">
        <v>273</v>
      </c>
      <c r="U117" s="2" t="str">
        <f t="shared" si="11"/>
        <v>Item_1440</v>
      </c>
      <c r="V117" s="20">
        <v>10</v>
      </c>
      <c r="W117" s="2">
        <v>3</v>
      </c>
    </row>
    <row r="118" ht="44" customHeight="1" spans="2:23">
      <c r="B118" s="22">
        <v>1441</v>
      </c>
      <c r="C118" s="12" t="str">
        <f>_xlfn.DISPIMG("ID_1F03363DF77E4264BFB2ED5187786786",1)</f>
        <v>=DISPIMG("ID_1F03363DF77E4264BFB2ED5187786786",1)</v>
      </c>
      <c r="D118" s="9" t="s">
        <v>385</v>
      </c>
      <c r="E118" s="11"/>
      <c r="F118" s="11" t="s">
        <v>320</v>
      </c>
      <c r="G118" s="11" t="s">
        <v>328</v>
      </c>
      <c r="H118" s="11" t="s">
        <v>386</v>
      </c>
      <c r="I118" s="10" t="b">
        <v>0</v>
      </c>
      <c r="J118" s="10"/>
      <c r="K118" s="11"/>
      <c r="L118" s="16">
        <v>1</v>
      </c>
      <c r="M118" s="16">
        <v>2</v>
      </c>
      <c r="N118" s="16" t="str">
        <f>_xlfn.DISPIMG("ID_A8F10E739124490C8A2A7352099C9E22",1)</f>
        <v>=DISPIMG("ID_A8F10E739124490C8A2A7352099C9E22",1)</v>
      </c>
      <c r="O118" s="10"/>
      <c r="P118" s="17" t="s">
        <v>58</v>
      </c>
      <c r="Q118" s="2" t="s">
        <v>193</v>
      </c>
      <c r="R118" s="19" t="s">
        <v>74</v>
      </c>
      <c r="S118" s="2" t="s">
        <v>205</v>
      </c>
      <c r="T118" s="4" t="s">
        <v>273</v>
      </c>
      <c r="U118" s="2" t="str">
        <f>"Attachment_"&amp;B118</f>
        <v>Attachment_1441</v>
      </c>
      <c r="V118" s="20">
        <v>15</v>
      </c>
      <c r="W118" s="2">
        <v>2</v>
      </c>
    </row>
    <row r="119" ht="44" customHeight="1" spans="2:23">
      <c r="B119" s="22">
        <v>1481</v>
      </c>
      <c r="C119" s="12" t="str">
        <f>_xlfn.DISPIMG("ID_86ABCE2CE72443EBA0C3CB3E7AAD2FAB",1)</f>
        <v>=DISPIMG("ID_86ABCE2CE72443EBA0C3CB3E7AAD2FAB",1)</v>
      </c>
      <c r="D119" s="9" t="s">
        <v>387</v>
      </c>
      <c r="E119" s="10" t="b">
        <v>1</v>
      </c>
      <c r="F119" s="11" t="s">
        <v>388</v>
      </c>
      <c r="G119" s="11" t="s">
        <v>388</v>
      </c>
      <c r="H119" s="11" t="s">
        <v>389</v>
      </c>
      <c r="I119" s="10" t="b">
        <v>0</v>
      </c>
      <c r="J119" s="24"/>
      <c r="K119" s="11"/>
      <c r="L119" s="16">
        <v>1</v>
      </c>
      <c r="M119" s="16">
        <v>1</v>
      </c>
      <c r="N119" s="16" t="str">
        <f t="shared" ref="N119:N122" si="13">_xlfn.DISPIMG("ID_0AC7F00F82E34F96BA89DF196CE127DD",1)</f>
        <v>=DISPIMG("ID_0AC7F00F82E34F96BA89DF196CE127DD",1)</v>
      </c>
      <c r="O119" s="10"/>
      <c r="P119" s="17" t="s">
        <v>58</v>
      </c>
      <c r="Q119" s="2" t="s">
        <v>84</v>
      </c>
      <c r="R119" s="19" t="s">
        <v>85</v>
      </c>
      <c r="S119" s="2" t="s">
        <v>68</v>
      </c>
      <c r="T119" s="4" t="s">
        <v>273</v>
      </c>
      <c r="U119" s="2" t="str">
        <f>"Attachment_"&amp;B119</f>
        <v>Attachment_1481</v>
      </c>
      <c r="V119" s="20">
        <v>12</v>
      </c>
      <c r="W119" s="2">
        <v>3</v>
      </c>
    </row>
    <row r="120" ht="44" customHeight="1" spans="2:23">
      <c r="B120" s="22">
        <v>1482</v>
      </c>
      <c r="C120" s="12" t="str">
        <f>_xlfn.DISPIMG("ID_0A24645B7A39459FA62AD16F756BC7CD",1)</f>
        <v>=DISPIMG("ID_0A24645B7A39459FA62AD16F756BC7CD",1)</v>
      </c>
      <c r="D120" s="9" t="s">
        <v>390</v>
      </c>
      <c r="E120" s="10" t="b">
        <v>1</v>
      </c>
      <c r="F120" s="11" t="s">
        <v>391</v>
      </c>
      <c r="G120" s="11" t="s">
        <v>391</v>
      </c>
      <c r="H120" s="11" t="s">
        <v>392</v>
      </c>
      <c r="I120" s="10" t="b">
        <v>0</v>
      </c>
      <c r="J120" s="24"/>
      <c r="K120" s="11"/>
      <c r="L120" s="16">
        <v>1</v>
      </c>
      <c r="M120" s="16">
        <v>1</v>
      </c>
      <c r="N120" s="16" t="str">
        <f t="shared" si="13"/>
        <v>=DISPIMG("ID_0AC7F00F82E34F96BA89DF196CE127DD",1)</v>
      </c>
      <c r="O120" s="10"/>
      <c r="P120" s="17" t="s">
        <v>58</v>
      </c>
      <c r="Q120" s="2" t="s">
        <v>84</v>
      </c>
      <c r="R120" s="19" t="s">
        <v>85</v>
      </c>
      <c r="S120" s="2" t="s">
        <v>68</v>
      </c>
      <c r="T120" s="4" t="s">
        <v>273</v>
      </c>
      <c r="U120" s="2" t="str">
        <f>"Attachment_"&amp;B120</f>
        <v>Attachment_1482</v>
      </c>
      <c r="V120" s="20">
        <v>12</v>
      </c>
      <c r="W120" s="2">
        <v>3</v>
      </c>
    </row>
    <row r="121" ht="44" customHeight="1" spans="2:23">
      <c r="B121" s="22">
        <v>1483</v>
      </c>
      <c r="C121" s="12" t="str">
        <f>_xlfn.DISPIMG("ID_2C41298FB0B84912BB970731436E8946",1)</f>
        <v>=DISPIMG("ID_2C41298FB0B84912BB970731436E8946",1)</v>
      </c>
      <c r="D121" s="9" t="s">
        <v>393</v>
      </c>
      <c r="E121" s="10" t="b">
        <v>1</v>
      </c>
      <c r="F121" s="11" t="s">
        <v>394</v>
      </c>
      <c r="G121" s="11" t="s">
        <v>394</v>
      </c>
      <c r="H121" s="11" t="s">
        <v>395</v>
      </c>
      <c r="I121" s="10" t="b">
        <v>0</v>
      </c>
      <c r="J121" s="10"/>
      <c r="K121" s="11"/>
      <c r="L121" s="16">
        <v>1</v>
      </c>
      <c r="M121" s="16">
        <v>1</v>
      </c>
      <c r="N121" s="16" t="str">
        <f t="shared" si="13"/>
        <v>=DISPIMG("ID_0AC7F00F82E34F96BA89DF196CE127DD",1)</v>
      </c>
      <c r="O121" s="10"/>
      <c r="P121" s="17" t="s">
        <v>58</v>
      </c>
      <c r="Q121" s="2" t="s">
        <v>84</v>
      </c>
      <c r="R121" s="19" t="s">
        <v>85</v>
      </c>
      <c r="S121" s="2" t="s">
        <v>68</v>
      </c>
      <c r="T121" s="4" t="s">
        <v>273</v>
      </c>
      <c r="U121" s="2" t="str">
        <f>"Attachment_"&amp;B121</f>
        <v>Attachment_1483</v>
      </c>
      <c r="V121" s="20">
        <v>12</v>
      </c>
      <c r="W121" s="2">
        <v>3</v>
      </c>
    </row>
    <row r="122" ht="44" customHeight="1" spans="2:23">
      <c r="B122" s="22">
        <v>1484</v>
      </c>
      <c r="C122" s="12" t="str">
        <f>_xlfn.DISPIMG("ID_714A527B0DA1490AA4C4C437B61F648D",1)</f>
        <v>=DISPIMG("ID_714A527B0DA1490AA4C4C437B61F648D",1)</v>
      </c>
      <c r="D122" s="9" t="s">
        <v>396</v>
      </c>
      <c r="E122" s="10" t="b">
        <v>1</v>
      </c>
      <c r="F122" s="11" t="s">
        <v>397</v>
      </c>
      <c r="G122" s="11" t="s">
        <v>397</v>
      </c>
      <c r="H122" s="11" t="s">
        <v>398</v>
      </c>
      <c r="I122" s="10" t="b">
        <v>0</v>
      </c>
      <c r="J122" s="10"/>
      <c r="K122" s="11"/>
      <c r="L122" s="16">
        <v>1</v>
      </c>
      <c r="M122" s="16">
        <v>1</v>
      </c>
      <c r="N122" s="16" t="str">
        <f t="shared" si="13"/>
        <v>=DISPIMG("ID_0AC7F00F82E34F96BA89DF196CE127DD",1)</v>
      </c>
      <c r="O122" s="10"/>
      <c r="P122" s="17" t="s">
        <v>58</v>
      </c>
      <c r="Q122" s="2" t="s">
        <v>84</v>
      </c>
      <c r="R122" s="19" t="s">
        <v>85</v>
      </c>
      <c r="S122" s="2" t="s">
        <v>68</v>
      </c>
      <c r="T122" s="4" t="s">
        <v>273</v>
      </c>
      <c r="U122" s="2" t="str">
        <f>"Attachment_"&amp;B122</f>
        <v>Attachment_1484</v>
      </c>
      <c r="V122" s="20">
        <v>12</v>
      </c>
      <c r="W122" s="2">
        <v>3</v>
      </c>
    </row>
    <row r="123" ht="44" customHeight="1" spans="2:23">
      <c r="B123" s="23">
        <v>1501</v>
      </c>
      <c r="C123" s="12" t="str">
        <f>_xlfn.DISPIMG("ID_F0F89C73C0C440E5AAA52C164AD030DD",1)</f>
        <v>=DISPIMG("ID_F0F89C73C0C440E5AAA52C164AD030DD",1)</v>
      </c>
      <c r="D123" s="9" t="s">
        <v>399</v>
      </c>
      <c r="E123" s="11"/>
      <c r="F123" s="11"/>
      <c r="G123" s="11"/>
      <c r="H123" s="11"/>
      <c r="I123" s="10" t="b">
        <v>1</v>
      </c>
      <c r="J123" s="10" t="s">
        <v>70</v>
      </c>
      <c r="K123" s="11"/>
      <c r="L123" s="16">
        <v>1</v>
      </c>
      <c r="M123" s="16">
        <v>4</v>
      </c>
      <c r="N123" s="16" t="str">
        <f>_xlfn.DISPIMG("ID_573C4D7119E84DF095BE0C061D23E5B0",1)</f>
        <v>=DISPIMG("ID_573C4D7119E84DF095BE0C061D23E5B0",1)</v>
      </c>
      <c r="O123" s="10"/>
      <c r="P123" s="17" t="s">
        <v>58</v>
      </c>
      <c r="Q123" s="2" t="s">
        <v>71</v>
      </c>
      <c r="R123" s="19" t="s">
        <v>60</v>
      </c>
      <c r="S123" s="2" t="s">
        <v>276</v>
      </c>
      <c r="T123" s="4" t="s">
        <v>400</v>
      </c>
      <c r="U123" s="2" t="str">
        <f t="shared" si="11"/>
        <v>Item_1501</v>
      </c>
      <c r="V123" s="20">
        <v>18</v>
      </c>
      <c r="W123" s="2">
        <v>2</v>
      </c>
    </row>
    <row r="124" ht="44" customHeight="1" spans="2:23">
      <c r="B124" s="23">
        <v>1502</v>
      </c>
      <c r="C124" s="12" t="str">
        <f>_xlfn.DISPIMG("ID_BA7AFB1F24184D6E9F86E03704DA8822",1)</f>
        <v>=DISPIMG("ID_BA7AFB1F24184D6E9F86E03704DA8822",1)</v>
      </c>
      <c r="D124" s="9" t="s">
        <v>401</v>
      </c>
      <c r="E124" s="11"/>
      <c r="F124" s="11"/>
      <c r="G124" s="11"/>
      <c r="H124" s="11"/>
      <c r="I124" s="10" t="b">
        <v>1</v>
      </c>
      <c r="J124" s="10" t="s">
        <v>70</v>
      </c>
      <c r="K124" s="11"/>
      <c r="L124" s="16">
        <v>1</v>
      </c>
      <c r="M124" s="16">
        <v>4</v>
      </c>
      <c r="N124" s="16" t="str">
        <f>_xlfn.DISPIMG("ID_573C4D7119E84DF095BE0C061D23E5B0",1)</f>
        <v>=DISPIMG("ID_573C4D7119E84DF095BE0C061D23E5B0",1)</v>
      </c>
      <c r="O124" s="10"/>
      <c r="P124" s="17" t="s">
        <v>58</v>
      </c>
      <c r="Q124" s="2" t="s">
        <v>71</v>
      </c>
      <c r="R124" s="19" t="s">
        <v>60</v>
      </c>
      <c r="S124" s="2" t="s">
        <v>68</v>
      </c>
      <c r="T124" s="4" t="s">
        <v>400</v>
      </c>
      <c r="U124" s="2" t="str">
        <f t="shared" si="11"/>
        <v>Item_1502</v>
      </c>
      <c r="V124" s="20">
        <v>18</v>
      </c>
      <c r="W124" s="2">
        <v>2</v>
      </c>
    </row>
    <row r="125" ht="44" customHeight="1" spans="2:23">
      <c r="B125" s="23">
        <v>1503</v>
      </c>
      <c r="C125" s="12" t="str">
        <f>_xlfn.DISPIMG("ID_684B3E70A04A4712A9C44DCD93BAF7DA",1)</f>
        <v>=DISPIMG("ID_684B3E70A04A4712A9C44DCD93BAF7DA",1)</v>
      </c>
      <c r="D125" s="9" t="s">
        <v>402</v>
      </c>
      <c r="E125" s="11"/>
      <c r="F125" s="11"/>
      <c r="G125" s="11"/>
      <c r="H125" s="11"/>
      <c r="I125" s="10" t="b">
        <v>1</v>
      </c>
      <c r="J125" s="10" t="s">
        <v>70</v>
      </c>
      <c r="K125" s="11"/>
      <c r="L125" s="16">
        <v>2</v>
      </c>
      <c r="M125" s="16">
        <v>4</v>
      </c>
      <c r="N125" s="16" t="str">
        <f>_xlfn.DISPIMG("ID_D495E9ACF20449B5A5A6DC46C3B4D5AE",1)</f>
        <v>=DISPIMG("ID_D495E9ACF20449B5A5A6DC46C3B4D5AE",1)</v>
      </c>
      <c r="O125" s="10"/>
      <c r="P125" s="17" t="s">
        <v>145</v>
      </c>
      <c r="Q125" s="2" t="s">
        <v>71</v>
      </c>
      <c r="R125" s="19" t="s">
        <v>60</v>
      </c>
      <c r="S125" s="2" t="s">
        <v>68</v>
      </c>
      <c r="T125" s="4" t="s">
        <v>400</v>
      </c>
      <c r="U125" s="2" t="str">
        <f t="shared" si="11"/>
        <v>Item_1503</v>
      </c>
      <c r="V125" s="20">
        <v>20</v>
      </c>
      <c r="W125" s="2">
        <v>2</v>
      </c>
    </row>
    <row r="126" ht="44" customHeight="1" spans="2:23">
      <c r="B126" s="23">
        <v>1504</v>
      </c>
      <c r="C126" s="12" t="str">
        <f>_xlfn.DISPIMG("ID_BD3232A4EF604CEBB4FF65DB0A1318EB",1)</f>
        <v>=DISPIMG("ID_BD3232A4EF604CEBB4FF65DB0A1318EB",1)</v>
      </c>
      <c r="D126" s="9" t="s">
        <v>403</v>
      </c>
      <c r="E126" s="11"/>
      <c r="F126" s="11"/>
      <c r="G126" s="11"/>
      <c r="H126" s="11"/>
      <c r="I126" s="10" t="b">
        <v>0</v>
      </c>
      <c r="J126" s="10" t="s">
        <v>70</v>
      </c>
      <c r="K126" s="11" t="s">
        <v>404</v>
      </c>
      <c r="L126" s="16">
        <v>3</v>
      </c>
      <c r="M126" s="16">
        <v>3</v>
      </c>
      <c r="N126" s="16" t="str">
        <f>_xlfn.DISPIMG("ID_8572EB778DD64DEFB3191DE88FA6BD7E",1)</f>
        <v>=DISPIMG("ID_8572EB778DD64DEFB3191DE88FA6BD7E",1)</v>
      </c>
      <c r="O126" s="10">
        <v>2</v>
      </c>
      <c r="P126" s="17" t="s">
        <v>58</v>
      </c>
      <c r="Q126" s="2" t="s">
        <v>71</v>
      </c>
      <c r="R126" s="19" t="s">
        <v>60</v>
      </c>
      <c r="S126" s="2" t="s">
        <v>68</v>
      </c>
      <c r="T126" s="4" t="s">
        <v>400</v>
      </c>
      <c r="U126" s="2" t="str">
        <f t="shared" si="11"/>
        <v>Item_1504</v>
      </c>
      <c r="V126" s="20">
        <v>38</v>
      </c>
      <c r="W126" s="2">
        <v>2</v>
      </c>
    </row>
    <row r="127" ht="44" customHeight="1" spans="2:23">
      <c r="B127" s="23">
        <v>1505</v>
      </c>
      <c r="C127" s="12" t="str">
        <f>_xlfn.DISPIMG("ID_9A494B5DC98E4EA885FAAC3D40D83633",1)</f>
        <v>=DISPIMG("ID_9A494B5DC98E4EA885FAAC3D40D83633",1)</v>
      </c>
      <c r="D127" s="9" t="s">
        <v>405</v>
      </c>
      <c r="E127" s="11"/>
      <c r="F127" s="11"/>
      <c r="G127" s="11"/>
      <c r="H127" s="11"/>
      <c r="I127" s="10" t="b">
        <v>0</v>
      </c>
      <c r="J127" s="10" t="s">
        <v>142</v>
      </c>
      <c r="K127" s="11" t="s">
        <v>406</v>
      </c>
      <c r="L127" s="16">
        <v>2</v>
      </c>
      <c r="M127" s="16">
        <v>2</v>
      </c>
      <c r="N127" s="16" t="str">
        <f>_xlfn.DISPIMG("ID_F013BA3980DC483FB71B6BCB39597CBD",1)</f>
        <v>=DISPIMG("ID_F013BA3980DC483FB71B6BCB39597CBD",1)</v>
      </c>
      <c r="O127" s="10">
        <v>14</v>
      </c>
      <c r="P127" s="17" t="s">
        <v>58</v>
      </c>
      <c r="Q127" s="2" t="s">
        <v>113</v>
      </c>
      <c r="R127" s="19" t="s">
        <v>114</v>
      </c>
      <c r="S127" s="2" t="s">
        <v>407</v>
      </c>
      <c r="T127" s="4" t="s">
        <v>400</v>
      </c>
      <c r="U127" s="2" t="str">
        <f t="shared" si="11"/>
        <v>Item_1505</v>
      </c>
      <c r="V127" s="20">
        <v>50</v>
      </c>
      <c r="W127" s="2">
        <v>2</v>
      </c>
    </row>
    <row r="128" ht="44" customHeight="1" spans="2:23">
      <c r="B128" s="23">
        <v>1506</v>
      </c>
      <c r="C128" s="12" t="str">
        <f>_xlfn.DISPIMG("ID_FB954C1BC08744C983CEF2F299E0AD61",1)</f>
        <v>=DISPIMG("ID_FB954C1BC08744C983CEF2F299E0AD61",1)</v>
      </c>
      <c r="D128" s="9" t="s">
        <v>408</v>
      </c>
      <c r="E128" s="11"/>
      <c r="F128" s="11"/>
      <c r="G128" s="11"/>
      <c r="H128" s="11"/>
      <c r="I128" s="10" t="b">
        <v>0</v>
      </c>
      <c r="J128" s="10" t="s">
        <v>142</v>
      </c>
      <c r="K128" s="11" t="s">
        <v>409</v>
      </c>
      <c r="L128" s="16">
        <v>2</v>
      </c>
      <c r="M128" s="16">
        <v>2</v>
      </c>
      <c r="N128" s="16" t="str">
        <f>_xlfn.DISPIMG("ID_9F80B964C13A4A8C93231029FCE0190D",1)</f>
        <v>=DISPIMG("ID_9F80B964C13A4A8C93231029FCE0190D",1)</v>
      </c>
      <c r="O128" s="10">
        <v>4</v>
      </c>
      <c r="P128" s="17" t="s">
        <v>58</v>
      </c>
      <c r="Q128" s="2" t="s">
        <v>113</v>
      </c>
      <c r="R128" s="19" t="s">
        <v>114</v>
      </c>
      <c r="S128" s="2" t="s">
        <v>276</v>
      </c>
      <c r="T128" s="4" t="s">
        <v>400</v>
      </c>
      <c r="U128" s="2" t="str">
        <f t="shared" si="11"/>
        <v>Item_1506</v>
      </c>
      <c r="V128" s="20">
        <v>21</v>
      </c>
      <c r="W128" s="2">
        <v>2</v>
      </c>
    </row>
    <row r="129" ht="44" customHeight="1" spans="2:23">
      <c r="B129" s="23">
        <v>1507</v>
      </c>
      <c r="C129" s="12" t="str">
        <f>_xlfn.DISPIMG("ID_F6737CC49F534129AEA75C3B755401D5",1)</f>
        <v>=DISPIMG("ID_F6737CC49F534129AEA75C3B755401D5",1)</v>
      </c>
      <c r="D129" s="9" t="s">
        <v>410</v>
      </c>
      <c r="E129" s="11"/>
      <c r="F129" s="11" t="s">
        <v>411</v>
      </c>
      <c r="G129" s="11" t="s">
        <v>328</v>
      </c>
      <c r="H129" s="11" t="s">
        <v>412</v>
      </c>
      <c r="I129" s="10" t="b">
        <v>0</v>
      </c>
      <c r="J129" s="10" t="s">
        <v>316</v>
      </c>
      <c r="K129" s="11"/>
      <c r="L129" s="16">
        <v>2</v>
      </c>
      <c r="M129" s="16">
        <v>3</v>
      </c>
      <c r="N129" s="16" t="str">
        <f>_xlfn.DISPIMG("ID_0C3070BDCF714D5C99B9B56D724DD108",1)</f>
        <v>=DISPIMG("ID_0C3070BDCF714D5C99B9B56D724DD108",1)</v>
      </c>
      <c r="O129" s="10"/>
      <c r="P129" s="17" t="s">
        <v>97</v>
      </c>
      <c r="Q129" s="2" t="s">
        <v>343</v>
      </c>
      <c r="R129" s="19" t="s">
        <v>114</v>
      </c>
      <c r="S129" s="2" t="s">
        <v>98</v>
      </c>
      <c r="T129" s="4" t="s">
        <v>400</v>
      </c>
      <c r="U129" s="2" t="str">
        <f t="shared" si="11"/>
        <v>Item_1507</v>
      </c>
      <c r="V129" s="20">
        <v>18</v>
      </c>
      <c r="W129" s="2">
        <v>2</v>
      </c>
    </row>
    <row r="130" ht="44" customHeight="1" spans="2:23">
      <c r="B130" s="23">
        <v>1508</v>
      </c>
      <c r="C130" s="12" t="str">
        <f>_xlfn.DISPIMG("ID_CD96FF6A30744534B2DDCC918D9671FE",1)</f>
        <v>=DISPIMG("ID_CD96FF6A30744534B2DDCC918D9671FE",1)</v>
      </c>
      <c r="D130" s="9" t="s">
        <v>413</v>
      </c>
      <c r="E130" s="11"/>
      <c r="F130" s="11" t="s">
        <v>414</v>
      </c>
      <c r="G130" s="11" t="s">
        <v>414</v>
      </c>
      <c r="H130" s="11" t="s">
        <v>415</v>
      </c>
      <c r="I130" s="10" t="b">
        <v>1</v>
      </c>
      <c r="J130" s="10" t="s">
        <v>316</v>
      </c>
      <c r="K130" s="11"/>
      <c r="L130" s="16">
        <v>2</v>
      </c>
      <c r="M130" s="16">
        <v>2</v>
      </c>
      <c r="N130" s="16" t="str">
        <f t="shared" ref="N130:N133" si="14">_xlfn.DISPIMG("ID_7E532407E83B43A18070F85C4C0380A0",1)</f>
        <v>=DISPIMG("ID_7E532407E83B43A18070F85C4C0380A0",1)</v>
      </c>
      <c r="O130" s="10"/>
      <c r="P130" s="17" t="s">
        <v>97</v>
      </c>
      <c r="Q130" s="2" t="s">
        <v>343</v>
      </c>
      <c r="R130" s="19" t="s">
        <v>114</v>
      </c>
      <c r="S130" s="2" t="s">
        <v>98</v>
      </c>
      <c r="T130" s="4" t="s">
        <v>400</v>
      </c>
      <c r="U130" s="2" t="str">
        <f t="shared" si="11"/>
        <v>Item_1508</v>
      </c>
      <c r="V130" s="20">
        <v>15</v>
      </c>
      <c r="W130" s="2">
        <v>2</v>
      </c>
    </row>
    <row r="131" ht="44" customHeight="1" spans="2:23">
      <c r="B131" s="23">
        <v>1509</v>
      </c>
      <c r="C131" s="12" t="str">
        <f>_xlfn.DISPIMG("ID_B4297792DFBE40D09CE95A0E00E8371C",1)</f>
        <v>=DISPIMG("ID_B4297792DFBE40D09CE95A0E00E8371C",1)</v>
      </c>
      <c r="D131" s="9" t="s">
        <v>416</v>
      </c>
      <c r="E131" s="11"/>
      <c r="F131" s="11" t="s">
        <v>417</v>
      </c>
      <c r="G131" s="11" t="s">
        <v>417</v>
      </c>
      <c r="H131" s="11" t="s">
        <v>418</v>
      </c>
      <c r="I131" s="10" t="b">
        <v>1</v>
      </c>
      <c r="J131" s="10" t="s">
        <v>110</v>
      </c>
      <c r="K131" s="11"/>
      <c r="L131" s="16">
        <v>2</v>
      </c>
      <c r="M131" s="16">
        <v>2</v>
      </c>
      <c r="N131" s="16" t="str">
        <f t="shared" si="14"/>
        <v>=DISPIMG("ID_7E532407E83B43A18070F85C4C0380A0",1)</v>
      </c>
      <c r="O131" s="10"/>
      <c r="P131" s="17" t="s">
        <v>58</v>
      </c>
      <c r="Q131" s="2" t="s">
        <v>343</v>
      </c>
      <c r="R131" s="19" t="s">
        <v>114</v>
      </c>
      <c r="S131" s="2" t="s">
        <v>68</v>
      </c>
      <c r="T131" s="4" t="s">
        <v>400</v>
      </c>
      <c r="U131" s="2" t="str">
        <f t="shared" si="11"/>
        <v>Item_1509</v>
      </c>
      <c r="V131" s="20">
        <v>15</v>
      </c>
      <c r="W131" s="2">
        <v>2</v>
      </c>
    </row>
    <row r="132" ht="44" customHeight="1" spans="2:23">
      <c r="B132" s="23">
        <v>1510</v>
      </c>
      <c r="C132" s="12" t="str">
        <f>_xlfn.DISPIMG("ID_4CC8051842414D62AE73D0125E606170",1)</f>
        <v>=DISPIMG("ID_4CC8051842414D62AE73D0125E606170",1)</v>
      </c>
      <c r="D132" s="9" t="s">
        <v>419</v>
      </c>
      <c r="E132" s="11"/>
      <c r="F132" s="11" t="s">
        <v>420</v>
      </c>
      <c r="G132" s="11" t="s">
        <v>420</v>
      </c>
      <c r="H132" s="11" t="s">
        <v>421</v>
      </c>
      <c r="I132" s="10" t="b">
        <v>1</v>
      </c>
      <c r="J132" s="10" t="s">
        <v>110</v>
      </c>
      <c r="K132" s="11"/>
      <c r="L132" s="16">
        <v>2</v>
      </c>
      <c r="M132" s="16">
        <v>2</v>
      </c>
      <c r="N132" s="16" t="str">
        <f t="shared" si="14"/>
        <v>=DISPIMG("ID_7E532407E83B43A18070F85C4C0380A0",1)</v>
      </c>
      <c r="O132" s="10"/>
      <c r="P132" s="17" t="s">
        <v>58</v>
      </c>
      <c r="Q132" s="2" t="s">
        <v>343</v>
      </c>
      <c r="R132" s="19" t="s">
        <v>114</v>
      </c>
      <c r="S132" s="2" t="s">
        <v>68</v>
      </c>
      <c r="T132" s="4" t="s">
        <v>400</v>
      </c>
      <c r="U132" s="2" t="str">
        <f t="shared" si="11"/>
        <v>Item_1510</v>
      </c>
      <c r="V132" s="20">
        <v>15</v>
      </c>
      <c r="W132" s="2">
        <v>2</v>
      </c>
    </row>
    <row r="133" ht="44" customHeight="1" spans="2:23">
      <c r="B133" s="23">
        <v>1511</v>
      </c>
      <c r="C133" s="12" t="str">
        <f>_xlfn.DISPIMG("ID_0C877C5C7CE044B9864B619A5FF0FD78",1)</f>
        <v>=DISPIMG("ID_0C877C5C7CE044B9864B619A5FF0FD78",1)</v>
      </c>
      <c r="D133" s="9" t="s">
        <v>422</v>
      </c>
      <c r="E133" s="11"/>
      <c r="F133" s="11"/>
      <c r="G133" s="11"/>
      <c r="H133" s="11"/>
      <c r="I133" s="10" t="b">
        <v>1</v>
      </c>
      <c r="J133" s="10"/>
      <c r="K133" s="11"/>
      <c r="L133" s="16">
        <v>2</v>
      </c>
      <c r="M133" s="16">
        <v>2</v>
      </c>
      <c r="N133" s="16" t="str">
        <f t="shared" si="14"/>
        <v>=DISPIMG("ID_7E532407E83B43A18070F85C4C0380A0",1)</v>
      </c>
      <c r="O133" s="10"/>
      <c r="P133" s="17" t="s">
        <v>58</v>
      </c>
      <c r="Q133" s="2" t="s">
        <v>66</v>
      </c>
      <c r="R133" s="19" t="s">
        <v>67</v>
      </c>
      <c r="S133" s="2" t="s">
        <v>276</v>
      </c>
      <c r="T133" s="4" t="s">
        <v>400</v>
      </c>
      <c r="U133" s="2" t="str">
        <f t="shared" si="11"/>
        <v>Item_1511</v>
      </c>
      <c r="V133" s="20">
        <v>18</v>
      </c>
      <c r="W133" s="2">
        <v>2</v>
      </c>
    </row>
    <row r="134" ht="44" customHeight="1" spans="2:23">
      <c r="B134" s="23">
        <v>1512</v>
      </c>
      <c r="C134" s="12" t="str">
        <f>_xlfn.DISPIMG("ID_830E8E2E7D2C4C969A61FFEE677BC482",1)</f>
        <v>=DISPIMG("ID_830E8E2E7D2C4C969A61FFEE677BC482",1)</v>
      </c>
      <c r="D134" s="9" t="s">
        <v>423</v>
      </c>
      <c r="E134" s="11"/>
      <c r="F134" s="11" t="s">
        <v>424</v>
      </c>
      <c r="G134" s="11" t="s">
        <v>425</v>
      </c>
      <c r="H134" s="11" t="s">
        <v>426</v>
      </c>
      <c r="I134" s="10" t="b">
        <v>0</v>
      </c>
      <c r="J134" s="10"/>
      <c r="K134" s="11" t="s">
        <v>427</v>
      </c>
      <c r="L134" s="16">
        <v>2</v>
      </c>
      <c r="M134" s="16">
        <v>2</v>
      </c>
      <c r="N134" s="16" t="str">
        <f>_xlfn.DISPIMG("ID_1A2EC527088A4F29A7CC9EC287C186B9",1)</f>
        <v>=DISPIMG("ID_1A2EC527088A4F29A7CC9EC287C186B9",1)</v>
      </c>
      <c r="O134" s="10">
        <v>8</v>
      </c>
      <c r="P134" s="17" t="s">
        <v>58</v>
      </c>
      <c r="Q134" s="2" t="s">
        <v>66</v>
      </c>
      <c r="R134" s="19" t="s">
        <v>67</v>
      </c>
      <c r="S134" s="2" t="s">
        <v>205</v>
      </c>
      <c r="T134" s="4" t="s">
        <v>400</v>
      </c>
      <c r="U134" s="2" t="str">
        <f t="shared" si="11"/>
        <v>Item_1512</v>
      </c>
      <c r="V134" s="20">
        <v>22</v>
      </c>
      <c r="W134" s="2">
        <v>2</v>
      </c>
    </row>
    <row r="135" ht="44" customHeight="1" spans="2:23">
      <c r="B135" s="23">
        <v>1513</v>
      </c>
      <c r="C135" s="12" t="str">
        <f>_xlfn.DISPIMG("ID_EE6603F93A764DE49C47558573E4933B",1)</f>
        <v>=DISPIMG("ID_EE6603F93A764DE49C47558573E4933B",1)</v>
      </c>
      <c r="D135" s="9" t="s">
        <v>428</v>
      </c>
      <c r="E135" s="11"/>
      <c r="F135" s="11" t="s">
        <v>429</v>
      </c>
      <c r="G135" s="11" t="s">
        <v>212</v>
      </c>
      <c r="H135" s="11" t="s">
        <v>430</v>
      </c>
      <c r="I135" s="10" t="b">
        <v>0</v>
      </c>
      <c r="J135" s="10" t="s">
        <v>110</v>
      </c>
      <c r="K135" s="11" t="s">
        <v>431</v>
      </c>
      <c r="L135" s="16">
        <v>2</v>
      </c>
      <c r="M135" s="16">
        <v>1</v>
      </c>
      <c r="N135" s="16" t="str">
        <f>_xlfn.DISPIMG("ID_0D6E8058BA3F4760BBADE9A6C28D5075",1)</f>
        <v>=DISPIMG("ID_0D6E8058BA3F4760BBADE9A6C28D5075",1)</v>
      </c>
      <c r="O135" s="10">
        <v>6</v>
      </c>
      <c r="P135" s="17" t="s">
        <v>145</v>
      </c>
      <c r="Q135" s="2" t="s">
        <v>113</v>
      </c>
      <c r="R135" s="19" t="s">
        <v>114</v>
      </c>
      <c r="S135" s="2" t="s">
        <v>68</v>
      </c>
      <c r="T135" s="4" t="s">
        <v>400</v>
      </c>
      <c r="U135" s="2" t="str">
        <f t="shared" si="11"/>
        <v>Item_1513</v>
      </c>
      <c r="V135" s="20">
        <v>18</v>
      </c>
      <c r="W135" s="2">
        <v>2</v>
      </c>
    </row>
    <row r="136" ht="44" customHeight="1" spans="2:23">
      <c r="B136" s="23">
        <v>1514</v>
      </c>
      <c r="C136" s="12" t="str">
        <f>_xlfn.DISPIMG("ID_55B1A4475B384795A3E6A2F306BDA0A5",1)</f>
        <v>=DISPIMG("ID_55B1A4475B384795A3E6A2F306BDA0A5",1)</v>
      </c>
      <c r="D136" s="9" t="s">
        <v>432</v>
      </c>
      <c r="E136" s="11"/>
      <c r="F136" s="11" t="s">
        <v>433</v>
      </c>
      <c r="G136" s="11" t="s">
        <v>212</v>
      </c>
      <c r="H136" s="11" t="s">
        <v>434</v>
      </c>
      <c r="I136" s="10" t="b">
        <v>0</v>
      </c>
      <c r="J136" s="10" t="s">
        <v>435</v>
      </c>
      <c r="K136" s="11" t="s">
        <v>436</v>
      </c>
      <c r="L136" s="16">
        <v>2</v>
      </c>
      <c r="M136" s="16">
        <v>1</v>
      </c>
      <c r="N136" s="16" t="str">
        <f>_xlfn.DISPIMG("ID_0D6E8058BA3F4760BBADE9A6C28D5075",1)</f>
        <v>=DISPIMG("ID_0D6E8058BA3F4760BBADE9A6C28D5075",1)</v>
      </c>
      <c r="O136" s="10">
        <v>6</v>
      </c>
      <c r="P136" s="17" t="s">
        <v>145</v>
      </c>
      <c r="Q136" s="2" t="s">
        <v>285</v>
      </c>
      <c r="R136" s="19" t="s">
        <v>114</v>
      </c>
      <c r="S136" s="2" t="s">
        <v>68</v>
      </c>
      <c r="T136" s="4" t="s">
        <v>400</v>
      </c>
      <c r="U136" s="2" t="str">
        <f t="shared" si="11"/>
        <v>Item_1514</v>
      </c>
      <c r="V136" s="20">
        <v>18</v>
      </c>
      <c r="W136" s="2">
        <v>2</v>
      </c>
    </row>
    <row r="137" ht="44" customHeight="1" spans="2:23">
      <c r="B137" s="23">
        <v>1515</v>
      </c>
      <c r="C137" s="12" t="str">
        <f>_xlfn.DISPIMG("ID_E2D7DB0296184D1B88A223B7FAD59E16",1)</f>
        <v>=DISPIMG("ID_E2D7DB0296184D1B88A223B7FAD59E16",1)</v>
      </c>
      <c r="D137" s="9" t="s">
        <v>437</v>
      </c>
      <c r="E137" s="11"/>
      <c r="F137" s="11" t="s">
        <v>438</v>
      </c>
      <c r="G137" s="11" t="s">
        <v>212</v>
      </c>
      <c r="H137" s="11" t="s">
        <v>439</v>
      </c>
      <c r="I137" s="10" t="b">
        <v>0</v>
      </c>
      <c r="J137" s="10" t="s">
        <v>110</v>
      </c>
      <c r="K137" s="11" t="s">
        <v>440</v>
      </c>
      <c r="L137" s="16">
        <v>1</v>
      </c>
      <c r="M137" s="16">
        <v>2</v>
      </c>
      <c r="N137" s="16" t="str">
        <f>_xlfn.DISPIMG("ID_4C6494D872B64D38843A57A72D945D99",1)</f>
        <v>=DISPIMG("ID_4C6494D872B64D38843A57A72D945D99",1)</v>
      </c>
      <c r="O137" s="10">
        <v>6</v>
      </c>
      <c r="P137" s="17" t="s">
        <v>145</v>
      </c>
      <c r="Q137" s="2" t="s">
        <v>113</v>
      </c>
      <c r="R137" s="19" t="s">
        <v>114</v>
      </c>
      <c r="S137" s="2" t="s">
        <v>68</v>
      </c>
      <c r="T137" s="4" t="s">
        <v>400</v>
      </c>
      <c r="U137" s="2" t="str">
        <f t="shared" si="11"/>
        <v>Item_1515</v>
      </c>
      <c r="V137" s="20">
        <v>18</v>
      </c>
      <c r="W137" s="2">
        <v>2</v>
      </c>
    </row>
    <row r="138" ht="44" customHeight="1" spans="2:23">
      <c r="B138" s="23">
        <v>1516</v>
      </c>
      <c r="C138" s="12" t="str">
        <f>_xlfn.DISPIMG("ID_7E6FFC82CB15444592BE005E1EB1517E",1)</f>
        <v>=DISPIMG("ID_7E6FFC82CB15444592BE005E1EB1517E",1)</v>
      </c>
      <c r="D138" s="9" t="s">
        <v>441</v>
      </c>
      <c r="E138" s="11"/>
      <c r="F138" s="11"/>
      <c r="G138" s="11"/>
      <c r="H138" s="11"/>
      <c r="I138" s="10" t="b">
        <v>1</v>
      </c>
      <c r="J138" s="10"/>
      <c r="K138" s="11"/>
      <c r="L138" s="16">
        <v>2</v>
      </c>
      <c r="M138" s="16">
        <v>1</v>
      </c>
      <c r="N138" s="16" t="str">
        <f>_xlfn.DISPIMG("ID_F27C56C05B3C461CA26B6D9F0B9082AD",1)</f>
        <v>=DISPIMG("ID_F27C56C05B3C461CA26B6D9F0B9082AD",1)</v>
      </c>
      <c r="O138" s="10"/>
      <c r="P138" s="17" t="s">
        <v>58</v>
      </c>
      <c r="Q138" s="2" t="s">
        <v>193</v>
      </c>
      <c r="R138" s="19" t="s">
        <v>74</v>
      </c>
      <c r="S138" s="2" t="s">
        <v>276</v>
      </c>
      <c r="T138" s="4" t="s">
        <v>400</v>
      </c>
      <c r="U138" s="2" t="str">
        <f t="shared" si="11"/>
        <v>Item_1516</v>
      </c>
      <c r="V138" s="20">
        <v>20</v>
      </c>
      <c r="W138" s="2">
        <v>2</v>
      </c>
    </row>
    <row r="139" ht="44" customHeight="1" spans="2:23">
      <c r="B139" s="23">
        <v>1517</v>
      </c>
      <c r="C139" s="12" t="str">
        <f>_xlfn.DISPIMG("ID_F28A7C1C2E374B118E1E37907653786D",1)</f>
        <v>=DISPIMG("ID_F28A7C1C2E374B118E1E37907653786D",1)</v>
      </c>
      <c r="D139" s="9" t="s">
        <v>442</v>
      </c>
      <c r="E139" s="11"/>
      <c r="F139" s="11"/>
      <c r="G139" s="11"/>
      <c r="H139" s="11"/>
      <c r="I139" s="10" t="b">
        <v>1</v>
      </c>
      <c r="J139" s="10" t="s">
        <v>110</v>
      </c>
      <c r="K139" s="11" t="s">
        <v>443</v>
      </c>
      <c r="L139" s="16">
        <v>2</v>
      </c>
      <c r="M139" s="16">
        <v>2</v>
      </c>
      <c r="N139" s="16" t="str">
        <f>_xlfn.DISPIMG("ID_1A2EC527088A4F29A7CC9EC287C186B9",1)</f>
        <v>=DISPIMG("ID_1A2EC527088A4F29A7CC9EC287C186B9",1)</v>
      </c>
      <c r="O139" s="10">
        <v>8</v>
      </c>
      <c r="P139" s="17" t="s">
        <v>58</v>
      </c>
      <c r="Q139" s="2" t="s">
        <v>113</v>
      </c>
      <c r="R139" s="19" t="s">
        <v>114</v>
      </c>
      <c r="S139" s="2" t="s">
        <v>61</v>
      </c>
      <c r="T139" s="4" t="s">
        <v>400</v>
      </c>
      <c r="U139" s="2" t="str">
        <f t="shared" si="11"/>
        <v>Item_1517</v>
      </c>
      <c r="V139" s="20">
        <v>21</v>
      </c>
      <c r="W139" s="2">
        <v>2</v>
      </c>
    </row>
    <row r="140" ht="44" customHeight="1" spans="2:23">
      <c r="B140" s="23">
        <v>1518</v>
      </c>
      <c r="C140" s="12" t="str">
        <f>_xlfn.DISPIMG("ID_1EBDBFC7399C4CCC99888B3684575B17",1)</f>
        <v>=DISPIMG("ID_1EBDBFC7399C4CCC99888B3684575B17",1)</v>
      </c>
      <c r="D140" s="9" t="s">
        <v>444</v>
      </c>
      <c r="E140" s="11"/>
      <c r="F140" s="11" t="s">
        <v>445</v>
      </c>
      <c r="G140" s="11" t="s">
        <v>328</v>
      </c>
      <c r="H140" s="11" t="s">
        <v>446</v>
      </c>
      <c r="I140" s="10" t="b">
        <v>0</v>
      </c>
      <c r="J140" s="24" t="s">
        <v>124</v>
      </c>
      <c r="K140" s="11" t="s">
        <v>447</v>
      </c>
      <c r="L140" s="2">
        <v>2</v>
      </c>
      <c r="M140" s="2">
        <v>3</v>
      </c>
      <c r="N140" t="str">
        <f t="shared" ref="N140:N144" si="15">_xlfn.DISPIMG("ID_DCD235126CDE4A15947AB5663508115C",1)</f>
        <v>=DISPIMG("ID_DCD235126CDE4A15947AB5663508115C",1)</v>
      </c>
      <c r="O140" s="10">
        <v>10</v>
      </c>
      <c r="P140" s="17" t="s">
        <v>58</v>
      </c>
      <c r="Q140" s="2" t="s">
        <v>125</v>
      </c>
      <c r="R140" s="19" t="s">
        <v>74</v>
      </c>
      <c r="S140" s="2" t="s">
        <v>205</v>
      </c>
      <c r="T140" s="4" t="s">
        <v>400</v>
      </c>
      <c r="U140" s="2" t="str">
        <f t="shared" si="11"/>
        <v>Item_1518</v>
      </c>
      <c r="V140" s="20">
        <v>22</v>
      </c>
      <c r="W140" s="2">
        <v>2</v>
      </c>
    </row>
    <row r="141" ht="44" customHeight="1" spans="2:23">
      <c r="B141" s="23">
        <v>1519</v>
      </c>
      <c r="C141" s="12" t="str">
        <f>_xlfn.DISPIMG("ID_E11B713E541C4B9BBE92A680DB63055A",1)</f>
        <v>=DISPIMG("ID_E11B713E541C4B9BBE92A680DB63055A",1)</v>
      </c>
      <c r="D141" s="9" t="s">
        <v>448</v>
      </c>
      <c r="E141" s="11"/>
      <c r="F141" s="11" t="s">
        <v>445</v>
      </c>
      <c r="G141" s="11" t="s">
        <v>249</v>
      </c>
      <c r="H141" s="11" t="s">
        <v>449</v>
      </c>
      <c r="I141" s="10" t="b">
        <v>0</v>
      </c>
      <c r="J141" s="10" t="s">
        <v>450</v>
      </c>
      <c r="K141" s="11" t="s">
        <v>451</v>
      </c>
      <c r="L141" s="2">
        <v>2</v>
      </c>
      <c r="M141" s="2">
        <v>3</v>
      </c>
      <c r="N141" t="str">
        <f t="shared" si="15"/>
        <v>=DISPIMG("ID_DCD235126CDE4A15947AB5663508115C",1)</v>
      </c>
      <c r="O141" s="10">
        <v>10</v>
      </c>
      <c r="P141" s="17" t="s">
        <v>58</v>
      </c>
      <c r="Q141" s="2" t="s">
        <v>125</v>
      </c>
      <c r="R141" s="19" t="s">
        <v>74</v>
      </c>
      <c r="S141" s="2" t="s">
        <v>452</v>
      </c>
      <c r="T141" s="4" t="s">
        <v>400</v>
      </c>
      <c r="U141" s="2" t="str">
        <f t="shared" si="11"/>
        <v>Item_1519</v>
      </c>
      <c r="V141" s="20">
        <v>21</v>
      </c>
      <c r="W141" s="2">
        <v>2</v>
      </c>
    </row>
    <row r="142" ht="44" customHeight="1" spans="2:23">
      <c r="B142" s="23">
        <v>1520</v>
      </c>
      <c r="C142" s="12" t="str">
        <f>_xlfn.DISPIMG("ID_070BD933BD474D3EA66CC7DADEB0DAAD",1)</f>
        <v>=DISPIMG("ID_070BD933BD474D3EA66CC7DADEB0DAAD",1)</v>
      </c>
      <c r="D142" s="9" t="s">
        <v>453</v>
      </c>
      <c r="E142" s="11"/>
      <c r="F142" s="11" t="s">
        <v>454</v>
      </c>
      <c r="G142" s="11" t="s">
        <v>249</v>
      </c>
      <c r="H142" s="11" t="s">
        <v>455</v>
      </c>
      <c r="I142" s="10" t="b">
        <v>0</v>
      </c>
      <c r="J142" s="10" t="s">
        <v>456</v>
      </c>
      <c r="K142" s="11" t="s">
        <v>457</v>
      </c>
      <c r="L142" s="2">
        <v>2</v>
      </c>
      <c r="M142" s="2">
        <v>3</v>
      </c>
      <c r="N142" t="str">
        <f t="shared" si="15"/>
        <v>=DISPIMG("ID_DCD235126CDE4A15947AB5663508115C",1)</v>
      </c>
      <c r="O142" s="10">
        <v>10</v>
      </c>
      <c r="P142" s="17" t="s">
        <v>58</v>
      </c>
      <c r="Q142" s="2" t="s">
        <v>73</v>
      </c>
      <c r="R142" s="19" t="s">
        <v>74</v>
      </c>
      <c r="S142" s="2" t="s">
        <v>452</v>
      </c>
      <c r="T142" s="4" t="s">
        <v>400</v>
      </c>
      <c r="U142" s="2" t="str">
        <f t="shared" si="11"/>
        <v>Item_1520</v>
      </c>
      <c r="V142" s="20">
        <v>21</v>
      </c>
      <c r="W142" s="2">
        <v>2</v>
      </c>
    </row>
    <row r="143" ht="44" customHeight="1" spans="2:23">
      <c r="B143" s="23">
        <v>1521</v>
      </c>
      <c r="C143" s="12" t="str">
        <f>_xlfn.DISPIMG("ID_D18962B8E93249EDBC329A9940E5F24D",1)</f>
        <v>=DISPIMG("ID_D18962B8E93249EDBC329A9940E5F24D",1)</v>
      </c>
      <c r="D143" s="9" t="s">
        <v>458</v>
      </c>
      <c r="E143" s="11"/>
      <c r="F143" s="11" t="s">
        <v>445</v>
      </c>
      <c r="G143" s="11" t="s">
        <v>176</v>
      </c>
      <c r="H143" s="11" t="s">
        <v>459</v>
      </c>
      <c r="I143" s="10" t="b">
        <v>0</v>
      </c>
      <c r="J143" s="10" t="s">
        <v>460</v>
      </c>
      <c r="K143" s="11" t="s">
        <v>461</v>
      </c>
      <c r="L143" s="2">
        <v>2</v>
      </c>
      <c r="M143" s="2">
        <v>3</v>
      </c>
      <c r="N143" t="str">
        <f t="shared" si="15"/>
        <v>=DISPIMG("ID_DCD235126CDE4A15947AB5663508115C",1)</v>
      </c>
      <c r="O143" s="10">
        <v>10</v>
      </c>
      <c r="P143" s="17" t="s">
        <v>97</v>
      </c>
      <c r="Q143" s="2" t="s">
        <v>125</v>
      </c>
      <c r="R143" s="19" t="s">
        <v>74</v>
      </c>
      <c r="S143" s="2" t="s">
        <v>462</v>
      </c>
      <c r="T143" s="4" t="s">
        <v>400</v>
      </c>
      <c r="U143" s="2" t="str">
        <f t="shared" ref="U143:U157" si="16">"Item_"&amp;B143</f>
        <v>Item_1521</v>
      </c>
      <c r="V143" s="20">
        <v>20</v>
      </c>
      <c r="W143" s="2">
        <v>2</v>
      </c>
    </row>
    <row r="144" ht="44" customHeight="1" spans="2:23">
      <c r="B144" s="23">
        <v>1522</v>
      </c>
      <c r="C144" s="12" t="str">
        <f>_xlfn.DISPIMG("ID_87BB32D702A6458DABC3F8C05C5A0498",1)</f>
        <v>=DISPIMG("ID_87BB32D702A6458DABC3F8C05C5A0498",1)</v>
      </c>
      <c r="D144" s="9" t="s">
        <v>463</v>
      </c>
      <c r="E144" s="11"/>
      <c r="F144" s="11" t="s">
        <v>454</v>
      </c>
      <c r="G144" s="11" t="s">
        <v>176</v>
      </c>
      <c r="H144" s="11" t="s">
        <v>464</v>
      </c>
      <c r="I144" s="10" t="b">
        <v>0</v>
      </c>
      <c r="J144" s="10" t="s">
        <v>98</v>
      </c>
      <c r="K144" s="11" t="s">
        <v>465</v>
      </c>
      <c r="L144" s="2">
        <v>2</v>
      </c>
      <c r="M144" s="2">
        <v>3</v>
      </c>
      <c r="N144" t="str">
        <f t="shared" si="15"/>
        <v>=DISPIMG("ID_DCD235126CDE4A15947AB5663508115C",1)</v>
      </c>
      <c r="O144" s="10">
        <v>10</v>
      </c>
      <c r="P144" s="17" t="s">
        <v>97</v>
      </c>
      <c r="Q144" s="2" t="s">
        <v>73</v>
      </c>
      <c r="R144" s="19" t="s">
        <v>74</v>
      </c>
      <c r="S144" s="2" t="s">
        <v>462</v>
      </c>
      <c r="T144" s="4" t="s">
        <v>400</v>
      </c>
      <c r="U144" s="2" t="str">
        <f t="shared" si="16"/>
        <v>Item_1522</v>
      </c>
      <c r="V144" s="20">
        <v>20</v>
      </c>
      <c r="W144" s="2">
        <v>2</v>
      </c>
    </row>
    <row r="145" ht="44" customHeight="1" spans="2:23">
      <c r="B145" s="23">
        <v>1523</v>
      </c>
      <c r="C145" s="12" t="str">
        <f>_xlfn.DISPIMG("ID_98E37C1488B4406BAB5C02B058A51CDB",1)</f>
        <v>=DISPIMG("ID_98E37C1488B4406BAB5C02B058A51CDB",1)</v>
      </c>
      <c r="D145" s="9" t="s">
        <v>466</v>
      </c>
      <c r="E145" s="11"/>
      <c r="F145" s="11" t="s">
        <v>175</v>
      </c>
      <c r="G145" s="11" t="s">
        <v>467</v>
      </c>
      <c r="H145" s="11" t="s">
        <v>468</v>
      </c>
      <c r="I145" s="10" t="b">
        <v>0</v>
      </c>
      <c r="J145" s="10" t="s">
        <v>70</v>
      </c>
      <c r="K145" s="11" t="s">
        <v>469</v>
      </c>
      <c r="L145" s="16">
        <v>1</v>
      </c>
      <c r="M145" s="16">
        <v>4</v>
      </c>
      <c r="N145" s="16" t="str">
        <f>_xlfn.DISPIMG("ID_5F254D51C2DC4431A5173CF4CBC7F5BC",1)</f>
        <v>=DISPIMG("ID_5F254D51C2DC4431A5173CF4CBC7F5BC",1)</v>
      </c>
      <c r="O145" s="10">
        <v>5</v>
      </c>
      <c r="P145" s="17" t="s">
        <v>58</v>
      </c>
      <c r="Q145" s="2" t="s">
        <v>71</v>
      </c>
      <c r="R145" s="19" t="s">
        <v>60</v>
      </c>
      <c r="S145" s="2" t="s">
        <v>276</v>
      </c>
      <c r="T145" s="4" t="s">
        <v>400</v>
      </c>
      <c r="U145" s="2" t="str">
        <f t="shared" si="16"/>
        <v>Item_1523</v>
      </c>
      <c r="V145" s="20">
        <v>24</v>
      </c>
      <c r="W145" s="2">
        <v>2</v>
      </c>
    </row>
    <row r="146" ht="44" customHeight="1" spans="2:23">
      <c r="B146" s="23">
        <v>1524</v>
      </c>
      <c r="C146" s="12" t="str">
        <f>_xlfn.DISPIMG("ID_FF37A2C3308B4BA8A157AC8F4080FD7D",1)</f>
        <v>=DISPIMG("ID_FF37A2C3308B4BA8A157AC8F4080FD7D",1)</v>
      </c>
      <c r="D146" s="9" t="s">
        <v>470</v>
      </c>
      <c r="E146" s="11"/>
      <c r="F146" s="11"/>
      <c r="G146" s="11"/>
      <c r="H146" s="11"/>
      <c r="I146" s="10" t="b">
        <v>1</v>
      </c>
      <c r="J146" s="10"/>
      <c r="K146" s="11" t="s">
        <v>471</v>
      </c>
      <c r="L146" s="16">
        <v>3</v>
      </c>
      <c r="M146" s="16">
        <v>1</v>
      </c>
      <c r="N146" s="16" t="str">
        <f>_xlfn.DISPIMG("ID_CF803ED947F44A0FAADFAC49C96349E9",1)</f>
        <v>=DISPIMG("ID_CF803ED947F44A0FAADFAC49C96349E9",1)</v>
      </c>
      <c r="O146" s="10">
        <v>9</v>
      </c>
      <c r="P146" s="17" t="s">
        <v>58</v>
      </c>
      <c r="Q146" s="2" t="s">
        <v>66</v>
      </c>
      <c r="R146" s="19" t="s">
        <v>67</v>
      </c>
      <c r="S146" s="2" t="s">
        <v>68</v>
      </c>
      <c r="T146" s="4" t="s">
        <v>400</v>
      </c>
      <c r="U146" s="2" t="str">
        <f t="shared" si="16"/>
        <v>Item_1524</v>
      </c>
      <c r="V146" s="20">
        <v>19</v>
      </c>
      <c r="W146" s="2">
        <v>3</v>
      </c>
    </row>
    <row r="147" ht="44" customHeight="1" spans="2:23">
      <c r="B147" s="23">
        <v>1525</v>
      </c>
      <c r="C147" s="12" t="str">
        <f>_xlfn.DISPIMG("ID_0862FE6BAAB745D18E51E4AFE09F05D1",1)</f>
        <v>=DISPIMG("ID_0862FE6BAAB745D18E51E4AFE09F05D1",1)</v>
      </c>
      <c r="D147" s="9" t="s">
        <v>472</v>
      </c>
      <c r="E147" s="11"/>
      <c r="F147" s="11"/>
      <c r="G147" s="11"/>
      <c r="H147" s="11"/>
      <c r="I147" s="10" t="b">
        <v>1</v>
      </c>
      <c r="J147" s="10" t="s">
        <v>456</v>
      </c>
      <c r="K147" s="11" t="s">
        <v>473</v>
      </c>
      <c r="L147" s="16">
        <v>2</v>
      </c>
      <c r="M147" s="16">
        <v>1</v>
      </c>
      <c r="N147" s="16" t="str">
        <f>_xlfn.DISPIMG("ID_14F8FD81B4C348BA88A8919C6CC60AC2",1)</f>
        <v>=DISPIMG("ID_14F8FD81B4C348BA88A8919C6CC60AC2",1)</v>
      </c>
      <c r="O147" s="10">
        <v>1</v>
      </c>
      <c r="P147" s="17" t="s">
        <v>58</v>
      </c>
      <c r="Q147" s="2" t="s">
        <v>66</v>
      </c>
      <c r="R147" s="19" t="s">
        <v>67</v>
      </c>
      <c r="S147" s="2" t="s">
        <v>222</v>
      </c>
      <c r="T147" s="4" t="s">
        <v>400</v>
      </c>
      <c r="U147" s="2" t="str">
        <f t="shared" si="16"/>
        <v>Item_1525</v>
      </c>
      <c r="V147" s="20">
        <v>23</v>
      </c>
      <c r="W147" s="2">
        <v>2</v>
      </c>
    </row>
    <row r="148" ht="44" customHeight="1" spans="2:23">
      <c r="B148" s="23">
        <v>1526</v>
      </c>
      <c r="C148" s="12" t="str">
        <f>_xlfn.DISPIMG("ID_C76BC8FAB8964C41AAE4543E81CFC75B",1)</f>
        <v>=DISPIMG("ID_C76BC8FAB8964C41AAE4543E81CFC75B",1)</v>
      </c>
      <c r="D148" s="9" t="s">
        <v>474</v>
      </c>
      <c r="E148" s="11"/>
      <c r="F148" s="11" t="s">
        <v>230</v>
      </c>
      <c r="G148" s="11" t="s">
        <v>292</v>
      </c>
      <c r="H148" s="11" t="s">
        <v>475</v>
      </c>
      <c r="I148" s="10" t="b">
        <v>0</v>
      </c>
      <c r="J148" s="10"/>
      <c r="K148" s="11" t="s">
        <v>476</v>
      </c>
      <c r="L148" s="16">
        <v>2</v>
      </c>
      <c r="M148" s="16">
        <v>1</v>
      </c>
      <c r="N148" s="16" t="str">
        <f>_xlfn.DISPIMG("ID_14F8FD81B4C348BA88A8919C6CC60AC2",1)</f>
        <v>=DISPIMG("ID_14F8FD81B4C348BA88A8919C6CC60AC2",1)</v>
      </c>
      <c r="O148" s="10">
        <v>1</v>
      </c>
      <c r="P148" s="17" t="s">
        <v>58</v>
      </c>
      <c r="Q148" s="2" t="s">
        <v>128</v>
      </c>
      <c r="R148" s="19" t="s">
        <v>74</v>
      </c>
      <c r="S148" s="2" t="s">
        <v>171</v>
      </c>
      <c r="T148" s="4" t="s">
        <v>400</v>
      </c>
      <c r="U148" s="2" t="str">
        <f t="shared" si="16"/>
        <v>Item_1526</v>
      </c>
      <c r="V148" s="20">
        <v>19</v>
      </c>
      <c r="W148" s="2">
        <v>3</v>
      </c>
    </row>
    <row r="149" ht="44" customHeight="1" spans="2:23">
      <c r="B149" s="23">
        <v>1527</v>
      </c>
      <c r="C149" s="12" t="str">
        <f>_xlfn.DISPIMG("ID_DC3680E3299E424F930C2C6CA929FFF2",1)</f>
        <v>=DISPIMG("ID_DC3680E3299E424F930C2C6CA929FFF2",1)</v>
      </c>
      <c r="D149" s="9" t="s">
        <v>477</v>
      </c>
      <c r="E149" s="10" t="b">
        <v>1</v>
      </c>
      <c r="F149" s="11" t="s">
        <v>348</v>
      </c>
      <c r="G149" s="11" t="s">
        <v>339</v>
      </c>
      <c r="H149" s="11" t="s">
        <v>478</v>
      </c>
      <c r="I149" s="10" t="b">
        <v>0</v>
      </c>
      <c r="J149" s="10" t="s">
        <v>70</v>
      </c>
      <c r="K149" s="11"/>
      <c r="L149" s="2">
        <v>1</v>
      </c>
      <c r="M149" s="2">
        <v>3</v>
      </c>
      <c r="N149" t="str">
        <f>_xlfn.DISPIMG("ID_B0C582CC53204414AEEA24D26593327D",1)</f>
        <v>=DISPIMG("ID_B0C582CC53204414AEEA24D26593327D",1)</v>
      </c>
      <c r="O149" s="10"/>
      <c r="P149" s="17" t="s">
        <v>58</v>
      </c>
      <c r="Q149" s="2" t="s">
        <v>71</v>
      </c>
      <c r="R149" s="19" t="s">
        <v>60</v>
      </c>
      <c r="S149" s="2" t="s">
        <v>479</v>
      </c>
      <c r="T149" s="4" t="s">
        <v>400</v>
      </c>
      <c r="U149" s="2" t="str">
        <f t="shared" si="16"/>
        <v>Item_1527</v>
      </c>
      <c r="V149" s="20">
        <v>28</v>
      </c>
      <c r="W149" s="2">
        <v>2</v>
      </c>
    </row>
    <row r="150" ht="44" customHeight="1" spans="2:23">
      <c r="B150" s="23">
        <v>1528</v>
      </c>
      <c r="C150" s="12" t="str">
        <f>_xlfn.DISPIMG("ID_345C25B507AF4950BB73B499C432D5EE",1)</f>
        <v>=DISPIMG("ID_345C25B507AF4950BB73B499C432D5EE",1)</v>
      </c>
      <c r="D150" s="9" t="s">
        <v>480</v>
      </c>
      <c r="E150" s="11"/>
      <c r="F150" s="11" t="s">
        <v>481</v>
      </c>
      <c r="G150" s="11" t="s">
        <v>328</v>
      </c>
      <c r="H150" s="11" t="s">
        <v>482</v>
      </c>
      <c r="I150" s="10" t="b">
        <v>0</v>
      </c>
      <c r="J150" s="10" t="s">
        <v>70</v>
      </c>
      <c r="K150" s="11"/>
      <c r="L150" s="16">
        <v>1</v>
      </c>
      <c r="M150" s="16">
        <v>4</v>
      </c>
      <c r="N150" s="16" t="str">
        <f>_xlfn.DISPIMG("ID_573C4D7119E84DF095BE0C061D23E5B0",1)</f>
        <v>=DISPIMG("ID_573C4D7119E84DF095BE0C061D23E5B0",1)</v>
      </c>
      <c r="O150" s="10"/>
      <c r="P150" s="17" t="s">
        <v>58</v>
      </c>
      <c r="Q150" s="2" t="s">
        <v>71</v>
      </c>
      <c r="R150" s="19" t="s">
        <v>60</v>
      </c>
      <c r="S150" s="2" t="s">
        <v>205</v>
      </c>
      <c r="T150" s="4" t="s">
        <v>400</v>
      </c>
      <c r="U150" s="2" t="str">
        <f t="shared" si="16"/>
        <v>Item_1528</v>
      </c>
      <c r="V150" s="20">
        <v>24</v>
      </c>
      <c r="W150" s="2">
        <v>2</v>
      </c>
    </row>
    <row r="151" ht="44" customHeight="1" spans="2:23">
      <c r="B151" s="23">
        <v>1529</v>
      </c>
      <c r="C151" s="12" t="str">
        <f>_xlfn.DISPIMG("ID_67CD562D17BF452EB3CF607A4B9DD5A1",1)</f>
        <v>=DISPIMG("ID_67CD562D17BF452EB3CF607A4B9DD5A1",1)</v>
      </c>
      <c r="D151" s="9" t="s">
        <v>483</v>
      </c>
      <c r="E151" s="11"/>
      <c r="F151" s="11" t="s">
        <v>484</v>
      </c>
      <c r="G151" s="11" t="s">
        <v>212</v>
      </c>
      <c r="H151" s="11" t="s">
        <v>485</v>
      </c>
      <c r="I151" s="10" t="b">
        <v>0</v>
      </c>
      <c r="J151" s="10" t="s">
        <v>70</v>
      </c>
      <c r="K151" s="11"/>
      <c r="L151" s="16">
        <v>2</v>
      </c>
      <c r="M151" s="16">
        <v>5</v>
      </c>
      <c r="N151" s="16" t="str">
        <f>_xlfn.DISPIMG("ID_FE884B78EE414F65BAFD7A734E547B51",1)</f>
        <v>=DISPIMG("ID_FE884B78EE414F65BAFD7A734E547B51",1)</v>
      </c>
      <c r="O151" s="10"/>
      <c r="P151" s="17" t="s">
        <v>145</v>
      </c>
      <c r="Q151" s="2" t="s">
        <v>71</v>
      </c>
      <c r="R151" s="19" t="s">
        <v>60</v>
      </c>
      <c r="S151" s="2" t="s">
        <v>68</v>
      </c>
      <c r="T151" s="4" t="s">
        <v>400</v>
      </c>
      <c r="U151" s="2" t="str">
        <f t="shared" si="16"/>
        <v>Item_1529</v>
      </c>
      <c r="V151" s="20">
        <v>35</v>
      </c>
      <c r="W151" s="2">
        <v>2</v>
      </c>
    </row>
    <row r="152" ht="44" customHeight="1" spans="2:23">
      <c r="B152" s="23">
        <v>1581</v>
      </c>
      <c r="C152" s="12" t="str">
        <f>_xlfn.DISPIMG("ID_0352938C02BA4CC4885608BC824CFBF4",1)</f>
        <v>=DISPIMG("ID_0352938C02BA4CC4885608BC824CFBF4",1)</v>
      </c>
      <c r="D152" s="9" t="s">
        <v>486</v>
      </c>
      <c r="E152" s="11"/>
      <c r="F152" s="11" t="s">
        <v>487</v>
      </c>
      <c r="G152" s="11" t="s">
        <v>487</v>
      </c>
      <c r="H152" s="11" t="s">
        <v>488</v>
      </c>
      <c r="I152" s="10" t="b">
        <v>0</v>
      </c>
      <c r="J152" s="10"/>
      <c r="K152" s="11"/>
      <c r="L152" s="16">
        <v>1</v>
      </c>
      <c r="M152" s="16">
        <v>1</v>
      </c>
      <c r="N152" s="16" t="str">
        <f t="shared" ref="N152:N155" si="17">_xlfn.DISPIMG("ID_0AC7F00F82E34F96BA89DF196CE127DD",1)</f>
        <v>=DISPIMG("ID_0AC7F00F82E34F96BA89DF196CE127DD",1)</v>
      </c>
      <c r="O152" s="10"/>
      <c r="P152" s="17" t="s">
        <v>58</v>
      </c>
      <c r="Q152" s="2" t="s">
        <v>84</v>
      </c>
      <c r="R152" s="19" t="s">
        <v>85</v>
      </c>
      <c r="S152" s="2" t="s">
        <v>68</v>
      </c>
      <c r="T152" s="4" t="s">
        <v>400</v>
      </c>
      <c r="U152" s="2" t="str">
        <f t="shared" si="16"/>
        <v>Item_1581</v>
      </c>
      <c r="V152" s="20">
        <v>15</v>
      </c>
      <c r="W152" s="2">
        <v>3</v>
      </c>
    </row>
    <row r="153" ht="44" customHeight="1" spans="2:23">
      <c r="B153" s="23">
        <v>1582</v>
      </c>
      <c r="C153" s="12" t="str">
        <f>_xlfn.DISPIMG("ID_31D8EA3AE8E24AC7989DFD70F2B72002",1)</f>
        <v>=DISPIMG("ID_31D8EA3AE8E24AC7989DFD70F2B72002",1)</v>
      </c>
      <c r="D153" s="9" t="s">
        <v>489</v>
      </c>
      <c r="E153" s="11"/>
      <c r="F153" s="11" t="s">
        <v>490</v>
      </c>
      <c r="G153" s="11" t="s">
        <v>490</v>
      </c>
      <c r="H153" s="11" t="s">
        <v>491</v>
      </c>
      <c r="I153" s="10" t="b">
        <v>0</v>
      </c>
      <c r="J153" s="10"/>
      <c r="K153" s="11"/>
      <c r="L153" s="16">
        <v>1</v>
      </c>
      <c r="M153" s="16">
        <v>1</v>
      </c>
      <c r="N153" s="16" t="str">
        <f t="shared" si="17"/>
        <v>=DISPIMG("ID_0AC7F00F82E34F96BA89DF196CE127DD",1)</v>
      </c>
      <c r="O153" s="10"/>
      <c r="P153" s="17" t="s">
        <v>58</v>
      </c>
      <c r="Q153" s="2" t="s">
        <v>84</v>
      </c>
      <c r="R153" s="19" t="s">
        <v>85</v>
      </c>
      <c r="S153" s="2" t="s">
        <v>68</v>
      </c>
      <c r="T153" s="4" t="s">
        <v>400</v>
      </c>
      <c r="U153" s="2" t="str">
        <f t="shared" si="16"/>
        <v>Item_1582</v>
      </c>
      <c r="V153" s="20">
        <v>15</v>
      </c>
      <c r="W153" s="2">
        <v>3</v>
      </c>
    </row>
    <row r="154" ht="44" customHeight="1" spans="2:23">
      <c r="B154" s="23">
        <v>1583</v>
      </c>
      <c r="C154" s="12" t="str">
        <f>_xlfn.DISPIMG("ID_1DDF8F26E6CA4B94B3D0321164EF55C0",1)</f>
        <v>=DISPIMG("ID_1DDF8F26E6CA4B94B3D0321164EF55C0",1)</v>
      </c>
      <c r="D154" s="9" t="s">
        <v>492</v>
      </c>
      <c r="E154" s="11"/>
      <c r="F154" s="11" t="s">
        <v>493</v>
      </c>
      <c r="G154" s="11" t="s">
        <v>493</v>
      </c>
      <c r="H154" s="11" t="s">
        <v>494</v>
      </c>
      <c r="I154" s="10" t="b">
        <v>0</v>
      </c>
      <c r="J154" s="10"/>
      <c r="K154" s="11"/>
      <c r="L154" s="16">
        <v>1</v>
      </c>
      <c r="M154" s="16">
        <v>1</v>
      </c>
      <c r="N154" s="16" t="str">
        <f t="shared" si="17"/>
        <v>=DISPIMG("ID_0AC7F00F82E34F96BA89DF196CE127DD",1)</v>
      </c>
      <c r="O154" s="10"/>
      <c r="P154" s="17" t="s">
        <v>58</v>
      </c>
      <c r="Q154" s="2" t="s">
        <v>84</v>
      </c>
      <c r="R154" s="19" t="s">
        <v>85</v>
      </c>
      <c r="S154" s="2" t="s">
        <v>68</v>
      </c>
      <c r="T154" s="4" t="s">
        <v>400</v>
      </c>
      <c r="U154" s="2" t="str">
        <f t="shared" si="16"/>
        <v>Item_1583</v>
      </c>
      <c r="V154" s="20">
        <v>15</v>
      </c>
      <c r="W154" s="2">
        <v>3</v>
      </c>
    </row>
    <row r="155" ht="44" customHeight="1" spans="2:23">
      <c r="B155" s="23">
        <v>1584</v>
      </c>
      <c r="C155" s="12" t="str">
        <f>_xlfn.DISPIMG("ID_BB5604C26AC645109BAB5EAD84600018",1)</f>
        <v>=DISPIMG("ID_BB5604C26AC645109BAB5EAD84600018",1)</v>
      </c>
      <c r="D155" s="9" t="s">
        <v>495</v>
      </c>
      <c r="E155" s="11"/>
      <c r="F155" s="11" t="s">
        <v>496</v>
      </c>
      <c r="G155" s="11" t="s">
        <v>496</v>
      </c>
      <c r="H155" s="11" t="s">
        <v>497</v>
      </c>
      <c r="I155" s="10" t="b">
        <v>0</v>
      </c>
      <c r="J155" s="10"/>
      <c r="K155" s="11"/>
      <c r="L155" s="16">
        <v>1</v>
      </c>
      <c r="M155" s="16">
        <v>1</v>
      </c>
      <c r="N155" s="16" t="str">
        <f t="shared" si="17"/>
        <v>=DISPIMG("ID_0AC7F00F82E34F96BA89DF196CE127DD",1)</v>
      </c>
      <c r="O155" s="10"/>
      <c r="P155" s="17" t="s">
        <v>58</v>
      </c>
      <c r="Q155" s="2" t="s">
        <v>84</v>
      </c>
      <c r="R155" s="19" t="s">
        <v>85</v>
      </c>
      <c r="S155" s="2" t="s">
        <v>68</v>
      </c>
      <c r="T155" s="4" t="s">
        <v>400</v>
      </c>
      <c r="U155" s="2" t="str">
        <f t="shared" si="16"/>
        <v>Item_1584</v>
      </c>
      <c r="V155" s="20">
        <v>15</v>
      </c>
      <c r="W155" s="2">
        <v>3</v>
      </c>
    </row>
    <row r="156" ht="44" customHeight="1" spans="2:23">
      <c r="B156" s="25">
        <v>1902</v>
      </c>
      <c r="C156" s="12" t="str">
        <f>_xlfn.DISPIMG("ID_C57FAC0653BB49AD9B9E37A332E604D9",1)</f>
        <v>=DISPIMG("ID_C57FAC0653BB49AD9B9E37A332E604D9",1)</v>
      </c>
      <c r="D156" s="9" t="s">
        <v>498</v>
      </c>
      <c r="E156" s="11" t="s">
        <v>499</v>
      </c>
      <c r="F156" s="11"/>
      <c r="G156" s="11"/>
      <c r="H156" s="11"/>
      <c r="I156" s="10" t="b">
        <v>1</v>
      </c>
      <c r="J156" s="10" t="s">
        <v>70</v>
      </c>
      <c r="K156" s="11"/>
      <c r="L156" s="16">
        <v>1</v>
      </c>
      <c r="M156" s="16">
        <v>2</v>
      </c>
      <c r="N156" s="16" t="str">
        <f>_xlfn.DISPIMG("ID_A8F10E739124490C8A2A7352099C9E22",1)</f>
        <v>=DISPIMG("ID_A8F10E739124490C8A2A7352099C9E22",1)</v>
      </c>
      <c r="O156" s="10"/>
      <c r="P156" s="17" t="s">
        <v>145</v>
      </c>
      <c r="Q156" s="2" t="s">
        <v>71</v>
      </c>
      <c r="R156" s="19" t="s">
        <v>60</v>
      </c>
      <c r="S156" s="2" t="s">
        <v>68</v>
      </c>
      <c r="T156" s="16" t="s">
        <v>500</v>
      </c>
      <c r="U156" s="2" t="str">
        <f t="shared" si="16"/>
        <v>Item_1902</v>
      </c>
      <c r="V156" s="20">
        <v>12</v>
      </c>
      <c r="W156" s="2">
        <v>1</v>
      </c>
    </row>
    <row r="157" ht="44" customHeight="1" spans="2:23">
      <c r="B157" s="25">
        <v>1903</v>
      </c>
      <c r="C157" s="12" t="str">
        <f>_xlfn.DISPIMG("ID_FA4832F56E49406A949890EF0BADAB58",1)</f>
        <v>=DISPIMG("ID_FA4832F56E49406A949890EF0BADAB58",1)</v>
      </c>
      <c r="D157" s="9" t="s">
        <v>501</v>
      </c>
      <c r="E157" s="11" t="s">
        <v>499</v>
      </c>
      <c r="F157" s="11"/>
      <c r="G157" s="11"/>
      <c r="H157" s="11"/>
      <c r="I157" s="10" t="b">
        <v>1</v>
      </c>
      <c r="J157" s="10" t="s">
        <v>70</v>
      </c>
      <c r="K157" s="11" t="s">
        <v>502</v>
      </c>
      <c r="L157" s="16">
        <v>1</v>
      </c>
      <c r="M157" s="16">
        <v>1</v>
      </c>
      <c r="N157" s="16" t="str">
        <f>_xlfn.DISPIMG("ID_9E286E6B3C134AD3BBE138ADB6F1328F",1)</f>
        <v>=DISPIMG("ID_9E286E6B3C134AD3BBE138ADB6F1328F",1)</v>
      </c>
      <c r="O157" s="10">
        <v>5</v>
      </c>
      <c r="P157" s="17" t="s">
        <v>145</v>
      </c>
      <c r="Q157" s="2" t="s">
        <v>71</v>
      </c>
      <c r="R157" s="19" t="s">
        <v>60</v>
      </c>
      <c r="S157" s="2" t="s">
        <v>68</v>
      </c>
      <c r="T157" s="16" t="s">
        <v>500</v>
      </c>
      <c r="U157" s="2" t="str">
        <f t="shared" si="16"/>
        <v>Item_1903</v>
      </c>
      <c r="V157" s="20">
        <v>25</v>
      </c>
      <c r="W157" s="2">
        <v>1</v>
      </c>
    </row>
    <row r="158" ht="44" customHeight="1" spans="2:23">
      <c r="B158" s="25">
        <v>1904</v>
      </c>
      <c r="C158" s="12" t="str">
        <f>_xlfn.DISPIMG("ID_9C697ADF429E479E9AE15E4421E2D425",1)</f>
        <v>=DISPIMG("ID_9C697ADF429E479E9AE15E4421E2D425",1)</v>
      </c>
      <c r="D158" s="9" t="s">
        <v>503</v>
      </c>
      <c r="E158" s="11" t="s">
        <v>499</v>
      </c>
      <c r="F158" s="11"/>
      <c r="G158" s="11"/>
      <c r="H158" s="11"/>
      <c r="I158" s="10" t="b">
        <v>1</v>
      </c>
      <c r="J158" s="10"/>
      <c r="K158" s="11" t="s">
        <v>504</v>
      </c>
      <c r="L158" s="16">
        <v>1</v>
      </c>
      <c r="M158" s="16">
        <v>1</v>
      </c>
      <c r="N158" s="16" t="str">
        <f>_xlfn.DISPIMG("ID_BC2542433AD24373A247811ECE15A40D",1)</f>
        <v>=DISPIMG("ID_BC2542433AD24373A247811ECE15A40D",1)</v>
      </c>
      <c r="O158" s="10">
        <v>14</v>
      </c>
      <c r="P158" s="17" t="s">
        <v>145</v>
      </c>
      <c r="Q158" s="2" t="s">
        <v>66</v>
      </c>
      <c r="R158" s="19" t="s">
        <v>67</v>
      </c>
      <c r="S158" s="2" t="s">
        <v>68</v>
      </c>
      <c r="T158" s="16" t="s">
        <v>500</v>
      </c>
      <c r="U158" s="2" t="str">
        <f t="shared" ref="U158:U165" si="18">"Item_"&amp;B158</f>
        <v>Item_1904</v>
      </c>
      <c r="V158" s="20">
        <v>25</v>
      </c>
      <c r="W158" s="2">
        <v>1</v>
      </c>
    </row>
    <row r="159" ht="44" customHeight="1" spans="2:23">
      <c r="B159" s="25">
        <v>1905</v>
      </c>
      <c r="C159" s="12" t="str">
        <f>_xlfn.DISPIMG("ID_30B486405CDD4DA095BA06878CA0E999",1)</f>
        <v>=DISPIMG("ID_30B486405CDD4DA095BA06878CA0E999",1)</v>
      </c>
      <c r="D159" s="9" t="s">
        <v>505</v>
      </c>
      <c r="E159" s="11" t="s">
        <v>499</v>
      </c>
      <c r="F159" s="11"/>
      <c r="G159" s="11"/>
      <c r="H159" s="11"/>
      <c r="I159" s="10" t="b">
        <v>1</v>
      </c>
      <c r="J159" s="10"/>
      <c r="K159" s="11" t="s">
        <v>506</v>
      </c>
      <c r="L159" s="16">
        <v>1</v>
      </c>
      <c r="M159" s="16">
        <v>2</v>
      </c>
      <c r="N159" s="16" t="str">
        <f>_xlfn.DISPIMG("ID_4D82F5E193CB4B44B85A6B958079FEF1",1)</f>
        <v>=DISPIMG("ID_4D82F5E193CB4B44B85A6B958079FEF1",1)</v>
      </c>
      <c r="O159" s="10">
        <v>9</v>
      </c>
      <c r="P159" s="17" t="s">
        <v>145</v>
      </c>
      <c r="Q159" s="2" t="s">
        <v>66</v>
      </c>
      <c r="R159" s="19" t="s">
        <v>67</v>
      </c>
      <c r="S159" s="2" t="s">
        <v>61</v>
      </c>
      <c r="T159" s="16" t="s">
        <v>500</v>
      </c>
      <c r="U159" s="2" t="str">
        <f t="shared" si="18"/>
        <v>Item_1905</v>
      </c>
      <c r="V159" s="20">
        <v>28</v>
      </c>
      <c r="W159" s="2">
        <v>1</v>
      </c>
    </row>
    <row r="160" ht="44" customHeight="1" spans="2:23">
      <c r="B160" s="25">
        <v>1907</v>
      </c>
      <c r="C160" s="12" t="str">
        <f>_xlfn.DISPIMG("ID_CC88AB91831F46E18CCE81DD3E9A3B57",1)</f>
        <v>=DISPIMG("ID_CC88AB91831F46E18CCE81DD3E9A3B57",1)</v>
      </c>
      <c r="D160" s="9" t="s">
        <v>507</v>
      </c>
      <c r="E160" s="11" t="s">
        <v>499</v>
      </c>
      <c r="F160" s="11"/>
      <c r="G160" s="11"/>
      <c r="H160" s="11"/>
      <c r="I160" s="10" t="b">
        <v>1</v>
      </c>
      <c r="J160" s="10" t="s">
        <v>508</v>
      </c>
      <c r="K160" s="11" t="s">
        <v>509</v>
      </c>
      <c r="L160" s="16">
        <v>1</v>
      </c>
      <c r="M160" s="16">
        <v>2</v>
      </c>
      <c r="N160" s="16" t="str">
        <f>_xlfn.DISPIMG("ID_48EDA613360E494A8BB7B9EF8007FC39",1)</f>
        <v>=DISPIMG("ID_48EDA613360E494A8BB7B9EF8007FC39",1)</v>
      </c>
      <c r="O160" s="10">
        <v>8</v>
      </c>
      <c r="P160" s="17" t="s">
        <v>97</v>
      </c>
      <c r="Q160" s="2" t="s">
        <v>66</v>
      </c>
      <c r="R160" s="19" t="s">
        <v>67</v>
      </c>
      <c r="S160" s="2" t="s">
        <v>510</v>
      </c>
      <c r="T160" s="16" t="s">
        <v>500</v>
      </c>
      <c r="U160" s="2" t="str">
        <f t="shared" si="18"/>
        <v>Item_1907</v>
      </c>
      <c r="V160" s="20">
        <v>25</v>
      </c>
      <c r="W160" s="2">
        <v>1</v>
      </c>
    </row>
    <row r="161" ht="44" customHeight="1" spans="2:23">
      <c r="B161" s="25">
        <v>1910</v>
      </c>
      <c r="C161" s="12" t="str">
        <f>_xlfn.DISPIMG("ID_BA1BE9378C304700BFDEB3FB9DE0D40A",1)</f>
        <v>=DISPIMG("ID_BA1BE9378C304700BFDEB3FB9DE0D40A",1)</v>
      </c>
      <c r="D161" s="9" t="s">
        <v>511</v>
      </c>
      <c r="E161" s="11" t="s">
        <v>499</v>
      </c>
      <c r="F161" s="11"/>
      <c r="G161" s="11"/>
      <c r="H161" s="11"/>
      <c r="I161" s="10" t="b">
        <v>1</v>
      </c>
      <c r="J161" s="10"/>
      <c r="K161" s="11" t="s">
        <v>512</v>
      </c>
      <c r="L161" s="16">
        <v>2</v>
      </c>
      <c r="M161" s="16">
        <v>2</v>
      </c>
      <c r="N161" s="16" t="str">
        <f>_xlfn.DISPIMG("ID_1A2EC527088A4F29A7CC9EC287C186B9",1)</f>
        <v>=DISPIMG("ID_1A2EC527088A4F29A7CC9EC287C186B9",1)</v>
      </c>
      <c r="O161" s="10">
        <v>8</v>
      </c>
      <c r="P161" s="17" t="s">
        <v>97</v>
      </c>
      <c r="Q161" s="2" t="s">
        <v>66</v>
      </c>
      <c r="R161" s="19" t="s">
        <v>67</v>
      </c>
      <c r="S161" s="2" t="s">
        <v>68</v>
      </c>
      <c r="T161" s="16" t="s">
        <v>500</v>
      </c>
      <c r="U161" s="2" t="str">
        <f t="shared" si="18"/>
        <v>Item_1910</v>
      </c>
      <c r="V161" s="20">
        <v>26</v>
      </c>
      <c r="W161" s="2">
        <v>1</v>
      </c>
    </row>
    <row r="162" ht="44" customHeight="1" spans="2:23">
      <c r="B162" s="25">
        <v>1912</v>
      </c>
      <c r="C162" s="12" t="str">
        <f>_xlfn.DISPIMG("ID_B66F0A36543D43C58A0F88FEA4B744C9",1)</f>
        <v>=DISPIMG("ID_B66F0A36543D43C58A0F88FEA4B744C9",1)</v>
      </c>
      <c r="D162" s="9" t="s">
        <v>513</v>
      </c>
      <c r="E162" s="11" t="s">
        <v>499</v>
      </c>
      <c r="F162" s="11"/>
      <c r="G162" s="11"/>
      <c r="H162" s="11"/>
      <c r="I162" s="10" t="b">
        <v>1</v>
      </c>
      <c r="J162" s="10" t="s">
        <v>79</v>
      </c>
      <c r="K162" s="11" t="s">
        <v>514</v>
      </c>
      <c r="L162" s="16">
        <v>2</v>
      </c>
      <c r="M162" s="16">
        <v>1</v>
      </c>
      <c r="N162" s="16" t="str">
        <f>_xlfn.DISPIMG("ID_0D6E8058BA3F4760BBADE9A6C28D5075",1)</f>
        <v>=DISPIMG("ID_0D6E8058BA3F4760BBADE9A6C28D5075",1)</v>
      </c>
      <c r="O162" s="10">
        <v>6</v>
      </c>
      <c r="P162" s="17" t="s">
        <v>112</v>
      </c>
      <c r="Q162" s="2" t="s">
        <v>81</v>
      </c>
      <c r="R162" s="19" t="s">
        <v>82</v>
      </c>
      <c r="S162" s="2" t="s">
        <v>61</v>
      </c>
      <c r="T162" s="16" t="s">
        <v>500</v>
      </c>
      <c r="U162" s="2" t="str">
        <f t="shared" si="18"/>
        <v>Item_1912</v>
      </c>
      <c r="V162" s="20">
        <v>22</v>
      </c>
      <c r="W162" s="2">
        <v>1</v>
      </c>
    </row>
    <row r="163" ht="44" customHeight="1" spans="2:23">
      <c r="B163" s="25">
        <v>1913</v>
      </c>
      <c r="C163" s="12" t="str">
        <f>_xlfn.DISPIMG("ID_13968DD82A7445A8B20E11BE299DA344",1)</f>
        <v>=DISPIMG("ID_13968DD82A7445A8B20E11BE299DA344",1)</v>
      </c>
      <c r="D163" s="9" t="s">
        <v>515</v>
      </c>
      <c r="E163" s="11" t="s">
        <v>499</v>
      </c>
      <c r="F163" s="11"/>
      <c r="G163" s="11"/>
      <c r="H163" s="11"/>
      <c r="I163" s="10" t="b">
        <v>1</v>
      </c>
      <c r="J163" s="10"/>
      <c r="K163" s="11" t="s">
        <v>516</v>
      </c>
      <c r="L163" s="16">
        <v>2</v>
      </c>
      <c r="M163" s="16">
        <v>1</v>
      </c>
      <c r="N163" s="16" t="str">
        <f>_xlfn.DISPIMG("ID_16D4E7AE62A549F5BB23E15D7589B78A",1)</f>
        <v>=DISPIMG("ID_16D4E7AE62A549F5BB23E15D7589B78A",1)</v>
      </c>
      <c r="O163" s="10">
        <v>6</v>
      </c>
      <c r="P163" s="17" t="s">
        <v>112</v>
      </c>
      <c r="Q163" s="2" t="s">
        <v>66</v>
      </c>
      <c r="R163" s="19" t="s">
        <v>67</v>
      </c>
      <c r="S163" s="2" t="s">
        <v>68</v>
      </c>
      <c r="T163" s="16" t="s">
        <v>500</v>
      </c>
      <c r="U163" s="2" t="str">
        <f t="shared" si="18"/>
        <v>Item_1913</v>
      </c>
      <c r="V163" s="20">
        <v>23</v>
      </c>
      <c r="W163" s="2">
        <v>1</v>
      </c>
    </row>
    <row r="164" ht="44" customHeight="1" spans="2:23">
      <c r="B164" s="25">
        <v>1914</v>
      </c>
      <c r="C164" s="12" t="str">
        <f>_xlfn.DISPIMG("ID_BF70199CEDBF4EF98F521A21D43236BC",1)</f>
        <v>=DISPIMG("ID_BF70199CEDBF4EF98F521A21D43236BC",1)</v>
      </c>
      <c r="D164" s="9" t="s">
        <v>517</v>
      </c>
      <c r="E164" s="11" t="s">
        <v>499</v>
      </c>
      <c r="F164" s="11"/>
      <c r="G164" s="11"/>
      <c r="H164" s="11"/>
      <c r="I164" s="10" t="b">
        <v>1</v>
      </c>
      <c r="J164" s="10"/>
      <c r="K164" s="11"/>
      <c r="L164" s="16">
        <v>2</v>
      </c>
      <c r="M164" s="16">
        <v>2</v>
      </c>
      <c r="N164" s="16" t="str">
        <f>_xlfn.DISPIMG("ID_7E532407E83B43A18070F85C4C0380A0",1)</f>
        <v>=DISPIMG("ID_7E532407E83B43A18070F85C4C0380A0",1)</v>
      </c>
      <c r="O164" s="10"/>
      <c r="P164" s="17" t="s">
        <v>112</v>
      </c>
      <c r="Q164" s="2" t="s">
        <v>66</v>
      </c>
      <c r="R164" s="19" t="s">
        <v>67</v>
      </c>
      <c r="S164" s="2" t="s">
        <v>61</v>
      </c>
      <c r="T164" s="2" t="s">
        <v>500</v>
      </c>
      <c r="U164" s="2" t="str">
        <f t="shared" si="18"/>
        <v>Item_1914</v>
      </c>
      <c r="V164" s="20">
        <v>25</v>
      </c>
      <c r="W164" s="2">
        <v>1</v>
      </c>
    </row>
    <row r="165" ht="44" customHeight="1" spans="2:23">
      <c r="B165" s="25">
        <v>1908</v>
      </c>
      <c r="C165" s="12" t="str">
        <f>_xlfn.DISPIMG("ID_DC51DC98D9CF4E52BF30DBBD29A23A6E",1)</f>
        <v>=DISPIMG("ID_DC51DC98D9CF4E52BF30DBBD29A23A6E",1)</v>
      </c>
      <c r="D165" s="9" t="s">
        <v>518</v>
      </c>
      <c r="E165" s="11" t="s">
        <v>499</v>
      </c>
      <c r="F165" s="11"/>
      <c r="G165" s="11"/>
      <c r="H165" s="11"/>
      <c r="I165" s="10" t="b">
        <v>1</v>
      </c>
      <c r="J165" s="10" t="s">
        <v>98</v>
      </c>
      <c r="K165" s="11" t="s">
        <v>519</v>
      </c>
      <c r="L165" s="16">
        <v>1</v>
      </c>
      <c r="M165" s="16">
        <v>2</v>
      </c>
      <c r="N165" s="16" t="str">
        <f>_xlfn.DISPIMG("ID_0DD98B14EEB8457AA56F25ABAFAC33AC",1)</f>
        <v>=DISPIMG("ID_0DD98B14EEB8457AA56F25ABAFAC33AC",1)</v>
      </c>
      <c r="O165" s="10">
        <v>8</v>
      </c>
      <c r="P165" s="17" t="s">
        <v>97</v>
      </c>
      <c r="Q165" s="2" t="s">
        <v>66</v>
      </c>
      <c r="R165" s="19" t="s">
        <v>67</v>
      </c>
      <c r="S165" s="2" t="s">
        <v>520</v>
      </c>
      <c r="T165" s="2" t="s">
        <v>500</v>
      </c>
      <c r="U165" s="2" t="str">
        <f t="shared" si="18"/>
        <v>Item_1908</v>
      </c>
      <c r="V165" s="20">
        <v>25</v>
      </c>
      <c r="W165" s="2">
        <v>1</v>
      </c>
    </row>
    <row r="166" ht="44" customHeight="1" spans="2:23">
      <c r="B166" s="25">
        <v>1901</v>
      </c>
      <c r="C166" s="12" t="str">
        <f>_xlfn.DISPIMG("ID_3C9DDDDEB5BE403399AB1C031F02931C",1)</f>
        <v>=DISPIMG("ID_3C9DDDDEB5BE403399AB1C031F02931C",1)</v>
      </c>
      <c r="D166" s="26" t="s">
        <v>521</v>
      </c>
      <c r="E166" s="11" t="s">
        <v>499</v>
      </c>
      <c r="F166" s="11"/>
      <c r="G166" s="11"/>
      <c r="H166" s="11"/>
      <c r="I166" s="10" t="b">
        <v>1</v>
      </c>
      <c r="J166" s="10"/>
      <c r="K166" s="11" t="s">
        <v>522</v>
      </c>
      <c r="L166" s="16">
        <v>3</v>
      </c>
      <c r="M166" s="16">
        <v>2</v>
      </c>
      <c r="N166" s="16" t="str">
        <f>_xlfn.DISPIMG("ID_E2514A96F9814B57B26715E69D2CC791",1)</f>
        <v>=DISPIMG("ID_E2514A96F9814B57B26715E69D2CC791",1)</v>
      </c>
      <c r="O166" s="10"/>
      <c r="P166" s="17" t="s">
        <v>145</v>
      </c>
      <c r="Q166" s="2" t="s">
        <v>523</v>
      </c>
      <c r="R166" s="19" t="s">
        <v>67</v>
      </c>
      <c r="S166" s="2" t="s">
        <v>68</v>
      </c>
      <c r="T166" s="2" t="s">
        <v>500</v>
      </c>
      <c r="U166" s="5" t="s">
        <v>524</v>
      </c>
      <c r="V166" s="20">
        <v>27</v>
      </c>
      <c r="W166" s="2">
        <v>1</v>
      </c>
    </row>
    <row r="167" ht="44" customHeight="1" spans="2:23">
      <c r="B167" s="25">
        <v>1906</v>
      </c>
      <c r="C167" s="12" t="str">
        <f>_xlfn.DISPIMG("ID_C61D04C517584DDA95D5AA7174335E39",1)</f>
        <v>=DISPIMG("ID_C61D04C517584DDA95D5AA7174335E39",1)</v>
      </c>
      <c r="D167" s="26" t="s">
        <v>525</v>
      </c>
      <c r="E167" s="11" t="s">
        <v>499</v>
      </c>
      <c r="F167" s="11"/>
      <c r="G167" s="11"/>
      <c r="H167" s="11"/>
      <c r="I167" s="10" t="b">
        <v>1</v>
      </c>
      <c r="J167" s="10"/>
      <c r="K167" s="11" t="s">
        <v>526</v>
      </c>
      <c r="L167" s="16">
        <v>3</v>
      </c>
      <c r="M167" s="16">
        <v>3</v>
      </c>
      <c r="N167" s="16" t="str">
        <f>_xlfn.DISPIMG("ID_3D2FEE5363244542B769E4F8C858A735",1)</f>
        <v>=DISPIMG("ID_3D2FEE5363244542B769E4F8C858A735",1)</v>
      </c>
      <c r="O167" s="10"/>
      <c r="P167" s="17" t="s">
        <v>97</v>
      </c>
      <c r="Q167" s="2" t="s">
        <v>523</v>
      </c>
      <c r="R167" s="19" t="s">
        <v>67</v>
      </c>
      <c r="S167" s="2" t="s">
        <v>68</v>
      </c>
      <c r="T167" s="2" t="s">
        <v>500</v>
      </c>
      <c r="U167" s="5" t="s">
        <v>527</v>
      </c>
      <c r="V167" s="20">
        <v>25</v>
      </c>
      <c r="W167" s="2">
        <v>1</v>
      </c>
    </row>
    <row r="168" ht="44" customHeight="1" spans="2:23">
      <c r="B168" s="25">
        <v>1911</v>
      </c>
      <c r="C168" s="12" t="str">
        <f>_xlfn.DISPIMG("ID_342FF96B7EB3485C8CBA2F597573225A",1)</f>
        <v>=DISPIMG("ID_342FF96B7EB3485C8CBA2F597573225A",1)</v>
      </c>
      <c r="D168" s="26" t="s">
        <v>528</v>
      </c>
      <c r="E168" s="11" t="s">
        <v>499</v>
      </c>
      <c r="F168" s="11"/>
      <c r="G168" s="11"/>
      <c r="H168" s="11"/>
      <c r="I168" s="10" t="b">
        <v>1</v>
      </c>
      <c r="J168" s="10"/>
      <c r="K168" s="11" t="s">
        <v>529</v>
      </c>
      <c r="L168" s="16">
        <v>2</v>
      </c>
      <c r="M168" s="16">
        <v>3</v>
      </c>
      <c r="N168" s="16" t="str">
        <f>_xlfn.DISPIMG("ID_DC6F9813894A4957B414AEBB78EF8187",1)</f>
        <v>=DISPIMG("ID_DC6F9813894A4957B414AEBB78EF8187",1)</v>
      </c>
      <c r="O168" s="10"/>
      <c r="P168" s="17" t="s">
        <v>112</v>
      </c>
      <c r="Q168" s="2" t="s">
        <v>523</v>
      </c>
      <c r="R168" s="19" t="s">
        <v>67</v>
      </c>
      <c r="S168" s="2" t="s">
        <v>68</v>
      </c>
      <c r="T168" s="2" t="s">
        <v>500</v>
      </c>
      <c r="U168" s="5" t="s">
        <v>530</v>
      </c>
      <c r="V168" s="20">
        <v>25</v>
      </c>
      <c r="W168" s="2">
        <v>1</v>
      </c>
    </row>
    <row r="169" ht="44" customHeight="1" spans="2:23">
      <c r="B169" s="25">
        <v>1116</v>
      </c>
      <c r="C169" s="12" t="str">
        <f>_xlfn.DISPIMG("ID_3932641CC79F45C9A7B1E47A0F17795A",1)</f>
        <v>=DISPIMG("ID_3932641CC79F45C9A7B1E47A0F17795A",1)</v>
      </c>
      <c r="D169" s="9" t="s">
        <v>531</v>
      </c>
      <c r="E169" s="11" t="s">
        <v>499</v>
      </c>
      <c r="F169" s="11"/>
      <c r="G169" s="11"/>
      <c r="H169" s="11"/>
      <c r="I169" s="10" t="b">
        <v>1</v>
      </c>
      <c r="J169" s="10"/>
      <c r="K169" s="11"/>
      <c r="L169" s="16">
        <v>2</v>
      </c>
      <c r="M169" s="16">
        <v>2</v>
      </c>
      <c r="N169" s="16" t="str">
        <f>_xlfn.DISPIMG("ID_F6DFCF9CAF0B46ED99BE6BF0C251F82E",1)</f>
        <v>=DISPIMG("ID_F6DFCF9CAF0B46ED99BE6BF0C251F82E",1)</v>
      </c>
      <c r="O169" s="10"/>
      <c r="P169" s="17" t="s">
        <v>58</v>
      </c>
      <c r="Q169" s="2" t="s">
        <v>523</v>
      </c>
      <c r="R169" s="19" t="s">
        <v>67</v>
      </c>
      <c r="S169" s="2" t="s">
        <v>68</v>
      </c>
      <c r="T169" s="4" t="s">
        <v>62</v>
      </c>
      <c r="U169" s="5" t="s">
        <v>532</v>
      </c>
      <c r="V169" s="20">
        <v>6</v>
      </c>
      <c r="W169" s="2">
        <v>3</v>
      </c>
    </row>
    <row r="170" ht="44" customHeight="1" spans="2:23">
      <c r="B170" s="25">
        <v>1212</v>
      </c>
      <c r="C170" s="12" t="str">
        <f>_xlfn.DISPIMG("ID_A0C8CCEBC2764184B151C408E52038F4",1)</f>
        <v>=DISPIMG("ID_A0C8CCEBC2764184B151C408E52038F4",1)</v>
      </c>
      <c r="D170" s="9" t="s">
        <v>533</v>
      </c>
      <c r="E170" s="11" t="s">
        <v>499</v>
      </c>
      <c r="F170" s="11"/>
      <c r="G170" s="11"/>
      <c r="H170" s="11"/>
      <c r="I170" s="10" t="b">
        <v>1</v>
      </c>
      <c r="J170" s="10"/>
      <c r="K170" s="11" t="s">
        <v>534</v>
      </c>
      <c r="L170" s="16">
        <v>2</v>
      </c>
      <c r="M170" s="16">
        <v>1</v>
      </c>
      <c r="N170" s="16" t="str">
        <f>_xlfn.DISPIMG("ID_3676B0056346435693928911DCF848F4",1)</f>
        <v>=DISPIMG("ID_3676B0056346435693928911DCF848F4",1)</v>
      </c>
      <c r="O170" s="10"/>
      <c r="P170" s="17" t="s">
        <v>58</v>
      </c>
      <c r="Q170" s="2" t="s">
        <v>523</v>
      </c>
      <c r="R170" s="19" t="s">
        <v>67</v>
      </c>
      <c r="S170" s="2" t="s">
        <v>68</v>
      </c>
      <c r="T170" s="4" t="s">
        <v>104</v>
      </c>
      <c r="U170" s="5" t="s">
        <v>535</v>
      </c>
      <c r="V170" s="20">
        <v>8</v>
      </c>
      <c r="W170" s="2">
        <v>4</v>
      </c>
    </row>
    <row r="171" ht="44" customHeight="1" spans="2:23">
      <c r="B171" s="25">
        <v>1318</v>
      </c>
      <c r="C171" s="12" t="str">
        <f>_xlfn.DISPIMG("ID_01A81D390DF849E28497CA9DDD2CF66F",1)</f>
        <v>=DISPIMG("ID_01A81D390DF849E28497CA9DDD2CF66F",1)</v>
      </c>
      <c r="D171" s="9" t="s">
        <v>536</v>
      </c>
      <c r="E171" s="11" t="s">
        <v>499</v>
      </c>
      <c r="F171" s="11"/>
      <c r="G171" s="11"/>
      <c r="H171" s="11"/>
      <c r="I171" s="10" t="b">
        <v>1</v>
      </c>
      <c r="J171" s="10"/>
      <c r="K171" s="11"/>
      <c r="L171" s="16">
        <v>1</v>
      </c>
      <c r="M171" s="16">
        <v>3</v>
      </c>
      <c r="N171" s="16" t="str">
        <f>_xlfn.DISPIMG("ID_BAA1FC2F393541A9B4CFA7A4664374C3",1)</f>
        <v>=DISPIMG("ID_BAA1FC2F393541A9B4CFA7A4664374C3",1)</v>
      </c>
      <c r="O171" s="10"/>
      <c r="P171" s="17" t="s">
        <v>58</v>
      </c>
      <c r="Q171" s="2" t="s">
        <v>523</v>
      </c>
      <c r="R171" s="19" t="s">
        <v>67</v>
      </c>
      <c r="S171" s="2" t="s">
        <v>68</v>
      </c>
      <c r="T171" s="2" t="s">
        <v>166</v>
      </c>
      <c r="U171" s="5" t="s">
        <v>537</v>
      </c>
      <c r="V171" s="20">
        <v>12</v>
      </c>
      <c r="W171" s="2">
        <v>5</v>
      </c>
    </row>
    <row r="172" ht="44" customHeight="1" spans="2:23">
      <c r="B172" s="25">
        <v>1434</v>
      </c>
      <c r="C172" s="12" t="str">
        <f>_xlfn.DISPIMG("ID_B9D49B296C644EB6A8ABE935E840BDD8",1)</f>
        <v>=DISPIMG("ID_B9D49B296C644EB6A8ABE935E840BDD8",1)</v>
      </c>
      <c r="D172" s="9" t="s">
        <v>538</v>
      </c>
      <c r="E172" s="11" t="s">
        <v>499</v>
      </c>
      <c r="F172" s="11"/>
      <c r="G172" s="11"/>
      <c r="H172" s="11"/>
      <c r="I172" s="10" t="b">
        <v>1</v>
      </c>
      <c r="J172" s="10"/>
      <c r="K172" s="11" t="s">
        <v>539</v>
      </c>
      <c r="L172" s="16">
        <v>1</v>
      </c>
      <c r="M172" s="16">
        <v>4</v>
      </c>
      <c r="N172" s="16" t="str">
        <f>_xlfn.DISPIMG("ID_3B6DA21210D1436E964CC9DA8967DFEE",1)</f>
        <v>=DISPIMG("ID_3B6DA21210D1436E964CC9DA8967DFEE",1)</v>
      </c>
      <c r="O172" s="10"/>
      <c r="P172" s="17" t="s">
        <v>58</v>
      </c>
      <c r="Q172" s="2" t="s">
        <v>523</v>
      </c>
      <c r="R172" s="19" t="s">
        <v>67</v>
      </c>
      <c r="S172" s="2" t="s">
        <v>68</v>
      </c>
      <c r="T172" s="4" t="s">
        <v>273</v>
      </c>
      <c r="U172" s="5" t="s">
        <v>540</v>
      </c>
      <c r="V172" s="20">
        <v>18</v>
      </c>
      <c r="W172" s="2">
        <v>4</v>
      </c>
    </row>
    <row r="173" ht="44" customHeight="1" spans="2:23">
      <c r="B173" s="25">
        <v>1530</v>
      </c>
      <c r="C173" s="12" t="str">
        <f>_xlfn.DISPIMG("ID_0E8BFE1E1E4A437D99736F16E778809A",1)</f>
        <v>=DISPIMG("ID_0E8BFE1E1E4A437D99736F16E778809A",1)</v>
      </c>
      <c r="D173" s="9" t="s">
        <v>541</v>
      </c>
      <c r="E173" s="11" t="s">
        <v>499</v>
      </c>
      <c r="F173" s="11"/>
      <c r="G173" s="11"/>
      <c r="H173" s="11"/>
      <c r="I173" s="10" t="b">
        <v>1</v>
      </c>
      <c r="J173" s="10"/>
      <c r="K173" s="11"/>
      <c r="L173" s="16">
        <v>1</v>
      </c>
      <c r="M173" s="16">
        <v>1</v>
      </c>
      <c r="N173" s="16" t="str">
        <f>_xlfn.DISPIMG("ID_3246F35F5DCB4D98AEB2A9A8D2873449",1)</f>
        <v>=DISPIMG("ID_3246F35F5DCB4D98AEB2A9A8D2873449",1)</v>
      </c>
      <c r="O173" s="10"/>
      <c r="P173" s="17" t="s">
        <v>58</v>
      </c>
      <c r="Q173" s="2" t="s">
        <v>523</v>
      </c>
      <c r="R173" s="19" t="s">
        <v>67</v>
      </c>
      <c r="S173" s="2" t="s">
        <v>68</v>
      </c>
      <c r="T173" s="4" t="s">
        <v>400</v>
      </c>
      <c r="U173" s="5" t="s">
        <v>542</v>
      </c>
      <c r="V173" s="20">
        <v>22</v>
      </c>
      <c r="W173" s="2">
        <v>6</v>
      </c>
    </row>
    <row r="174" ht="44" customHeight="1" spans="2:18">
      <c r="B174" s="9"/>
      <c r="D174" s="9"/>
      <c r="E174" s="11"/>
      <c r="F174" s="11"/>
      <c r="G174" s="11"/>
      <c r="H174" s="11"/>
      <c r="I174" s="10"/>
      <c r="J174" s="10"/>
      <c r="K174" s="11"/>
      <c r="L174" s="10"/>
      <c r="M174" s="10"/>
      <c r="N174" s="10"/>
      <c r="O174" s="10"/>
      <c r="P174" s="17"/>
      <c r="R174" s="19"/>
    </row>
    <row r="175" ht="44" customHeight="1" spans="2:18">
      <c r="B175" s="27"/>
      <c r="D175" s="9"/>
      <c r="E175" s="11"/>
      <c r="F175" s="11"/>
      <c r="G175" s="11"/>
      <c r="H175" s="11"/>
      <c r="I175" s="10"/>
      <c r="J175" s="10"/>
      <c r="K175" s="11"/>
      <c r="L175" s="16"/>
      <c r="M175" s="16"/>
      <c r="N175" s="16"/>
      <c r="O175" s="10"/>
      <c r="P175" s="17"/>
      <c r="R175" s="19"/>
    </row>
    <row r="176" ht="44" customHeight="1" spans="2:18">
      <c r="B176" s="27"/>
      <c r="D176" s="9"/>
      <c r="E176" s="11"/>
      <c r="F176" s="11"/>
      <c r="G176" s="11"/>
      <c r="H176" s="11"/>
      <c r="I176" s="10"/>
      <c r="J176" s="10"/>
      <c r="K176" s="11"/>
      <c r="L176" s="16"/>
      <c r="M176" s="16"/>
      <c r="N176" s="16"/>
      <c r="O176" s="10"/>
      <c r="P176" s="17"/>
      <c r="R176" s="19"/>
    </row>
    <row r="177" ht="44" customHeight="1" spans="2:18">
      <c r="B177" s="27"/>
      <c r="D177" s="9"/>
      <c r="E177" s="11"/>
      <c r="F177" s="11"/>
      <c r="G177" s="11"/>
      <c r="H177" s="11"/>
      <c r="I177" s="10"/>
      <c r="J177" s="10"/>
      <c r="K177" s="11"/>
      <c r="L177" s="16"/>
      <c r="M177" s="16"/>
      <c r="N177" s="16"/>
      <c r="O177" s="10"/>
      <c r="P177" s="17"/>
      <c r="R177" s="19"/>
    </row>
    <row r="178" ht="44" customHeight="1" spans="2:18">
      <c r="B178" s="27"/>
      <c r="D178" s="9"/>
      <c r="E178" s="11"/>
      <c r="F178" s="11"/>
      <c r="G178" s="11"/>
      <c r="H178" s="11"/>
      <c r="I178" s="10"/>
      <c r="J178" s="10"/>
      <c r="K178" s="11"/>
      <c r="L178" s="16"/>
      <c r="M178" s="16"/>
      <c r="N178" s="16"/>
      <c r="O178" s="10"/>
      <c r="P178" s="17"/>
      <c r="R178" s="19"/>
    </row>
    <row r="179" ht="44" customHeight="1" spans="2:18">
      <c r="B179" s="27"/>
      <c r="D179" s="9"/>
      <c r="E179" s="11"/>
      <c r="F179" s="11"/>
      <c r="G179" s="11"/>
      <c r="H179" s="11"/>
      <c r="I179" s="10"/>
      <c r="J179" s="10"/>
      <c r="K179" s="11"/>
      <c r="L179" s="16"/>
      <c r="M179" s="16"/>
      <c r="N179" s="16"/>
      <c r="O179" s="10"/>
      <c r="P179" s="17"/>
      <c r="R179" s="19"/>
    </row>
    <row r="180" ht="44" customHeight="1" spans="2:18">
      <c r="B180" s="27"/>
      <c r="D180" s="9"/>
      <c r="E180" s="11"/>
      <c r="F180" s="11"/>
      <c r="G180" s="11"/>
      <c r="H180" s="11"/>
      <c r="I180" s="10"/>
      <c r="J180" s="10"/>
      <c r="K180" s="11"/>
      <c r="L180" s="16"/>
      <c r="M180" s="16"/>
      <c r="N180" s="16"/>
      <c r="O180" s="10"/>
      <c r="P180" s="17"/>
      <c r="R180" s="19"/>
    </row>
    <row r="181" ht="44" customHeight="1" spans="2:18">
      <c r="B181" s="27"/>
      <c r="D181" s="9"/>
      <c r="E181" s="11"/>
      <c r="F181" s="11"/>
      <c r="G181" s="11"/>
      <c r="H181" s="11"/>
      <c r="I181" s="10"/>
      <c r="J181" s="10"/>
      <c r="K181" s="11"/>
      <c r="L181" s="16"/>
      <c r="M181" s="16"/>
      <c r="N181" s="16"/>
      <c r="O181" s="10"/>
      <c r="P181" s="17"/>
      <c r="R181" s="19"/>
    </row>
    <row r="182" ht="44" customHeight="1" spans="2:18">
      <c r="B182" s="27"/>
      <c r="D182" s="9"/>
      <c r="E182" s="11"/>
      <c r="F182" s="11"/>
      <c r="G182" s="11"/>
      <c r="H182" s="11"/>
      <c r="I182" s="10"/>
      <c r="J182" s="10"/>
      <c r="K182" s="11"/>
      <c r="L182" s="16"/>
      <c r="M182" s="16"/>
      <c r="N182" s="16"/>
      <c r="O182" s="10"/>
      <c r="P182" s="17"/>
      <c r="R182" s="19"/>
    </row>
    <row r="183" ht="44" customHeight="1" spans="2:18">
      <c r="B183" s="27"/>
      <c r="D183" s="9"/>
      <c r="E183" s="11"/>
      <c r="F183" s="11"/>
      <c r="G183" s="11"/>
      <c r="H183" s="11"/>
      <c r="I183" s="10"/>
      <c r="J183" s="10"/>
      <c r="K183" s="11"/>
      <c r="L183" s="16"/>
      <c r="M183" s="16"/>
      <c r="N183" s="16"/>
      <c r="O183" s="10"/>
      <c r="P183" s="17"/>
      <c r="R183" s="19"/>
    </row>
    <row r="184" ht="44" customHeight="1" spans="2:18">
      <c r="B184" s="27"/>
      <c r="D184" s="9"/>
      <c r="E184" s="11"/>
      <c r="F184" s="11"/>
      <c r="G184" s="11"/>
      <c r="H184" s="11"/>
      <c r="I184" s="10"/>
      <c r="J184" s="10"/>
      <c r="K184" s="11"/>
      <c r="L184" s="16"/>
      <c r="M184" s="16"/>
      <c r="N184" s="16"/>
      <c r="O184" s="10"/>
      <c r="P184" s="17"/>
      <c r="R184" s="19"/>
    </row>
    <row r="185" ht="44" customHeight="1" spans="2:18">
      <c r="B185" s="27"/>
      <c r="D185" s="9"/>
      <c r="E185" s="11"/>
      <c r="F185" s="11"/>
      <c r="G185" s="11"/>
      <c r="H185" s="11"/>
      <c r="I185" s="10"/>
      <c r="J185" s="10"/>
      <c r="K185" s="11"/>
      <c r="L185" s="16"/>
      <c r="M185" s="16"/>
      <c r="N185" s="16"/>
      <c r="O185" s="10"/>
      <c r="P185" s="17"/>
      <c r="R185" s="19"/>
    </row>
    <row r="186" ht="44" customHeight="1" spans="2:18">
      <c r="B186" s="27"/>
      <c r="D186" s="9"/>
      <c r="E186" s="11"/>
      <c r="F186" s="11"/>
      <c r="G186" s="11"/>
      <c r="H186" s="11"/>
      <c r="I186" s="10"/>
      <c r="J186" s="10"/>
      <c r="K186" s="11"/>
      <c r="L186" s="16"/>
      <c r="M186" s="16"/>
      <c r="N186" s="16"/>
      <c r="O186" s="10"/>
      <c r="P186" s="17"/>
      <c r="R186" s="19"/>
    </row>
    <row r="187" ht="44" customHeight="1" spans="2:18">
      <c r="B187" s="27"/>
      <c r="D187" s="9"/>
      <c r="E187" s="11"/>
      <c r="F187" s="11"/>
      <c r="G187" s="11"/>
      <c r="H187" s="11"/>
      <c r="I187" s="10"/>
      <c r="J187" s="10"/>
      <c r="K187" s="11"/>
      <c r="L187" s="16"/>
      <c r="M187" s="16"/>
      <c r="N187" s="16"/>
      <c r="O187" s="10"/>
      <c r="P187" s="17"/>
      <c r="R187" s="19"/>
    </row>
    <row r="188" ht="44" customHeight="1" spans="2:18">
      <c r="B188" s="27"/>
      <c r="D188" s="9"/>
      <c r="E188" s="11"/>
      <c r="F188" s="11"/>
      <c r="G188" s="11"/>
      <c r="H188" s="11"/>
      <c r="I188" s="10"/>
      <c r="J188" s="10"/>
      <c r="K188" s="11"/>
      <c r="L188" s="16"/>
      <c r="M188" s="16"/>
      <c r="N188" s="16"/>
      <c r="O188" s="10"/>
      <c r="P188" s="17"/>
      <c r="R188" s="19"/>
    </row>
    <row r="189" ht="44" customHeight="1" spans="2:18">
      <c r="B189" s="27"/>
      <c r="D189" s="9"/>
      <c r="E189" s="11"/>
      <c r="F189" s="11"/>
      <c r="G189" s="11"/>
      <c r="H189" s="11"/>
      <c r="I189" s="10"/>
      <c r="J189" s="10"/>
      <c r="K189" s="11"/>
      <c r="L189" s="16"/>
      <c r="M189" s="16"/>
      <c r="N189" s="16"/>
      <c r="O189" s="10"/>
      <c r="P189" s="17"/>
      <c r="R189" s="19"/>
    </row>
    <row r="190" ht="44" customHeight="1" spans="2:18">
      <c r="B190" s="27"/>
      <c r="D190" s="9"/>
      <c r="E190" s="11"/>
      <c r="F190" s="11"/>
      <c r="G190" s="11"/>
      <c r="H190" s="11"/>
      <c r="I190" s="10"/>
      <c r="J190" s="10"/>
      <c r="K190" s="11"/>
      <c r="L190" s="16"/>
      <c r="M190" s="16"/>
      <c r="N190" s="16"/>
      <c r="O190" s="10"/>
      <c r="P190" s="17"/>
      <c r="R190" s="19"/>
    </row>
    <row r="191" ht="44" customHeight="1" spans="2:18">
      <c r="B191" s="27"/>
      <c r="D191" s="9"/>
      <c r="E191" s="11"/>
      <c r="F191" s="11"/>
      <c r="G191" s="11"/>
      <c r="H191" s="11"/>
      <c r="I191" s="10"/>
      <c r="J191" s="10"/>
      <c r="K191" s="11"/>
      <c r="L191" s="16"/>
      <c r="M191" s="16"/>
      <c r="N191" s="16"/>
      <c r="O191" s="10"/>
      <c r="P191" s="17"/>
      <c r="R191" s="19"/>
    </row>
    <row r="192" ht="44" customHeight="1" spans="2:18">
      <c r="B192" s="27"/>
      <c r="D192" s="9"/>
      <c r="E192" s="11"/>
      <c r="F192" s="11"/>
      <c r="G192" s="11"/>
      <c r="H192" s="11"/>
      <c r="I192" s="10"/>
      <c r="J192" s="10"/>
      <c r="K192" s="11"/>
      <c r="L192" s="16"/>
      <c r="M192" s="16"/>
      <c r="N192" s="16"/>
      <c r="O192" s="10"/>
      <c r="P192" s="17"/>
      <c r="R192" s="19"/>
    </row>
    <row r="193" ht="44" customHeight="1" spans="2:18">
      <c r="B193" s="27"/>
      <c r="D193" s="9"/>
      <c r="E193" s="11"/>
      <c r="F193" s="11"/>
      <c r="G193" s="11"/>
      <c r="H193" s="11"/>
      <c r="I193" s="10"/>
      <c r="J193" s="10"/>
      <c r="K193" s="11"/>
      <c r="L193" s="16"/>
      <c r="M193" s="16"/>
      <c r="N193" s="16"/>
      <c r="O193" s="10"/>
      <c r="P193" s="17"/>
      <c r="R193" s="19"/>
    </row>
    <row r="194" ht="44" customHeight="1" spans="2:18">
      <c r="B194" s="27"/>
      <c r="D194" s="9"/>
      <c r="E194" s="11"/>
      <c r="F194" s="11"/>
      <c r="G194" s="11"/>
      <c r="H194" s="11"/>
      <c r="I194" s="10"/>
      <c r="J194" s="10"/>
      <c r="K194" s="11"/>
      <c r="L194" s="16"/>
      <c r="M194" s="16"/>
      <c r="N194" s="16"/>
      <c r="O194" s="10"/>
      <c r="P194" s="17"/>
      <c r="R194" s="19"/>
    </row>
    <row r="195" ht="44" customHeight="1" spans="2:18">
      <c r="B195" s="27"/>
      <c r="D195" s="9"/>
      <c r="E195" s="11"/>
      <c r="F195" s="11"/>
      <c r="G195" s="11"/>
      <c r="H195" s="11"/>
      <c r="I195" s="10"/>
      <c r="J195" s="10"/>
      <c r="K195" s="11"/>
      <c r="L195" s="16"/>
      <c r="M195" s="16"/>
      <c r="N195" s="16"/>
      <c r="O195" s="10"/>
      <c r="P195" s="17"/>
      <c r="R195" s="19"/>
    </row>
    <row r="196" ht="44" customHeight="1" spans="2:18">
      <c r="B196" s="27"/>
      <c r="D196" s="9"/>
      <c r="E196" s="11"/>
      <c r="F196" s="11"/>
      <c r="G196" s="11"/>
      <c r="H196" s="11"/>
      <c r="I196" s="10"/>
      <c r="J196" s="10"/>
      <c r="K196" s="11"/>
      <c r="L196" s="16"/>
      <c r="M196" s="16"/>
      <c r="N196" s="16"/>
      <c r="O196" s="10"/>
      <c r="P196" s="17"/>
      <c r="R196" s="19"/>
    </row>
    <row r="197" ht="44" customHeight="1" spans="2:18">
      <c r="B197" s="27"/>
      <c r="D197" s="9"/>
      <c r="E197" s="11"/>
      <c r="F197" s="11"/>
      <c r="G197" s="11"/>
      <c r="H197" s="11"/>
      <c r="I197" s="10"/>
      <c r="J197" s="10"/>
      <c r="K197" s="11"/>
      <c r="L197" s="16"/>
      <c r="M197" s="16"/>
      <c r="N197" s="16"/>
      <c r="O197" s="10"/>
      <c r="P197" s="17"/>
      <c r="R197" s="19"/>
    </row>
    <row r="198" ht="44" customHeight="1" spans="2:18">
      <c r="B198" s="27"/>
      <c r="D198" s="9"/>
      <c r="E198" s="11"/>
      <c r="F198" s="11"/>
      <c r="G198" s="11"/>
      <c r="H198" s="11"/>
      <c r="I198" s="10"/>
      <c r="J198" s="10"/>
      <c r="K198" s="11"/>
      <c r="L198" s="16"/>
      <c r="M198" s="16"/>
      <c r="N198" s="16"/>
      <c r="O198" s="10"/>
      <c r="P198" s="17"/>
      <c r="R198" s="19"/>
    </row>
    <row r="199" ht="44" customHeight="1" spans="2:18">
      <c r="B199" s="27"/>
      <c r="D199" s="9"/>
      <c r="E199" s="11"/>
      <c r="F199" s="11"/>
      <c r="G199" s="11"/>
      <c r="H199" s="11"/>
      <c r="I199" s="10"/>
      <c r="J199" s="10"/>
      <c r="K199" s="11"/>
      <c r="L199" s="16"/>
      <c r="M199" s="16"/>
      <c r="N199" s="16"/>
      <c r="O199" s="10"/>
      <c r="P199" s="17"/>
      <c r="R199" s="19"/>
    </row>
    <row r="200" ht="44" customHeight="1" spans="2:18">
      <c r="B200" s="27"/>
      <c r="D200" s="9"/>
      <c r="E200" s="11"/>
      <c r="F200" s="11"/>
      <c r="G200" s="11"/>
      <c r="H200" s="11"/>
      <c r="I200" s="10"/>
      <c r="J200" s="10"/>
      <c r="K200" s="11"/>
      <c r="L200" s="16"/>
      <c r="M200" s="16"/>
      <c r="N200" s="16"/>
      <c r="O200" s="10"/>
      <c r="P200" s="17"/>
      <c r="R200" s="19"/>
    </row>
  </sheetData>
  <dataValidations count="3">
    <dataValidation type="list" allowBlank="1" showInputMessage="1" showErrorMessage="1" sqref="R13 R14 R15 R16 R17 R18 R19 R24 R25 R29 R33 R34 R37 R40 R58 R62 R65 R68 R74 R75 R81 R82 R87 R97 R98 R101 R102 R118 R119 R133 R134 R135 R136 R137 R138 R139 R142 R143 R144 R147 R148 R159 R160 R161 R162 R163 R166 R5:R12 R20:R23 R26:R28 R30:R32 R35:R36 R38:R39 R41:R43 R44:R46 R47:R57 R59:R61 R63:R64 R66:R67 R69:R73 R76:R78 R79:R80 R83:R86 R88:R90 R91:R94 R95:R96 R99:R100 R103:R117 R120:R122 R123:R127 R128:R132 R140:R141 R145:R146 R149:R152 R153:R155 R156:R158 R164:R165 R167:R168 R169:R173">
      <formula1>"weaponsound,animalsound,armorsound,fruitsound,gemsound,potionsound,accessorysound"</formula1>
    </dataValidation>
    <dataValidation type="list" allowBlank="1" showInputMessage="1" showErrorMessage="1" sqref="I69 E85 E104 E112 I123 I124 I125 I126 I127 I128 I129 I130 I131 I132 I133 I134 I135 I136 I137 I138 I139 I140 I141 I142 I143 I144 I145 I148 E149 I149 I150 I151 I164 I165 I166 E5:E78 E92:E93 E97:E99 E107:E110 E114:E116 E119:E122 I1:I3 I5:I19 I20:I34 I35:I63 I64:I68 I70:I74 I75:I78 I79:I111 I112:I118 I119:I122 I146:I147 I152:I155 I156:I163 I167:I173 I174:I200 I201:I1048576">
      <formula1>"TRUE,FALSE"</formula1>
    </dataValidation>
    <dataValidation type="list" allowBlank="1" showInputMessage="1" showErrorMessage="1" sqref="Q165 Q166 Q1:Q3 Q5:Q19 Q20:Q34 Q35:Q63 Q64:Q78 Q167:Q173 Q174:Q200 Q201:Q1048576">
      <formula1>"背包,护甲,配饰,食物,宝石,手套,头盔,近战武器,宠物,卡牌,药水,远程武器,盾牌"</formula1>
    </dataValidation>
  </dataValidation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LT-666</cp:lastModifiedBy>
  <dcterms:created xsi:type="dcterms:W3CDTF">2023-08-29T08:23:00Z</dcterms:created>
  <dcterms:modified xsi:type="dcterms:W3CDTF">2024-07-03T14:08:51Z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D106E6640B804BACAAF4FBA57489F7CD_13</vt:lpwstr>
  </property>
  <property fmtid="{D5CDD505-2E9C-101B-9397-08002B2CF9AE}" pid="3" name="KSOProductBuildVer">
    <vt:lpwstr>2052-12.1.0.15990</vt:lpwstr>
  </property>
  <property fmtid="{D5CDD505-2E9C-101B-9397-08002B2CF9AE}" pid="4" name="KSOReadingLayout">
    <vt:bool>false</vt:bool>
  </property>
</Properties>
</file>