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Responses Awal" sheetId="1" r:id="rId1"/>
    <sheet name="grafik" sheetId="2" r:id="rId2"/>
    <sheet name="Hasil Akhir" sheetId="3" r:id="rId3"/>
    <sheet name="Hasil Akhir 2" sheetId="4" r:id="rId4"/>
    <sheet name="Chi Square" sheetId="5" r:id="rId5"/>
  </sheets>
  <calcPr calcId="144525"/>
  <extLst>
    <ext uri="GoogleSheetsCustomDataVersion1">
      <go:sheetsCustomData xmlns:go="http://customooxmlschemas.google.com/" r:id="rId9" roundtripDataSignature="AMtx7mhEAU7bw4lYle+GeENgvN4WB8iwWw=="/>
    </ext>
  </extLst>
</workbook>
</file>

<file path=xl/calcChain.xml><?xml version="1.0" encoding="utf-8"?>
<calcChain xmlns="http://schemas.openxmlformats.org/spreadsheetml/2006/main">
  <c r="H74" i="5" l="1"/>
  <c r="H73" i="5"/>
  <c r="H72" i="5"/>
  <c r="H71" i="5"/>
  <c r="H70" i="5"/>
  <c r="D70" i="5"/>
  <c r="C70" i="5"/>
  <c r="B70" i="5"/>
  <c r="H69" i="5"/>
  <c r="H68" i="5"/>
  <c r="E68" i="5"/>
  <c r="H67" i="5"/>
  <c r="E67" i="5"/>
  <c r="H66" i="5"/>
  <c r="E66" i="5"/>
  <c r="H57" i="5"/>
  <c r="H56" i="5"/>
  <c r="H55" i="5"/>
  <c r="H54" i="5"/>
  <c r="H53" i="5"/>
  <c r="D53" i="5"/>
  <c r="C53" i="5"/>
  <c r="B53" i="5"/>
  <c r="H52" i="5"/>
  <c r="H51" i="5"/>
  <c r="E51" i="5"/>
  <c r="H50" i="5"/>
  <c r="E50" i="5"/>
  <c r="H49" i="5"/>
  <c r="E49" i="5"/>
  <c r="B36" i="5"/>
  <c r="B35" i="5"/>
  <c r="H38" i="5" s="1"/>
  <c r="B34" i="5"/>
  <c r="H35" i="5" s="1"/>
  <c r="B33" i="5"/>
  <c r="B32" i="5"/>
  <c r="B38" i="5" s="1"/>
  <c r="D22" i="5"/>
  <c r="C22" i="5"/>
  <c r="H22" i="5" s="1"/>
  <c r="H21" i="5"/>
  <c r="D21" i="5"/>
  <c r="H23" i="5" s="1"/>
  <c r="C21" i="5"/>
  <c r="D20" i="5"/>
  <c r="C20" i="5"/>
  <c r="H20" i="5" s="1"/>
  <c r="H19" i="5"/>
  <c r="D19" i="5"/>
  <c r="C19" i="5"/>
  <c r="E19" i="5" s="1"/>
  <c r="E18" i="5"/>
  <c r="D18" i="5"/>
  <c r="D24" i="5" s="1"/>
  <c r="C18" i="5"/>
  <c r="C24" i="5" s="1"/>
  <c r="E24" i="5" s="1"/>
  <c r="D8" i="5"/>
  <c r="C8" i="5"/>
  <c r="E8" i="5" s="1"/>
  <c r="E7" i="5"/>
  <c r="D7" i="5"/>
  <c r="C7" i="5"/>
  <c r="H8" i="5" s="1"/>
  <c r="D6" i="5"/>
  <c r="C6" i="5"/>
  <c r="E6" i="5" s="1"/>
  <c r="H5" i="5"/>
  <c r="D5" i="5"/>
  <c r="E5" i="5" s="1"/>
  <c r="C5" i="5"/>
  <c r="E4" i="5"/>
  <c r="D4" i="5"/>
  <c r="D10" i="5" s="1"/>
  <c r="C4" i="5"/>
  <c r="H4" i="5" s="1"/>
  <c r="B76" i="2"/>
  <c r="B56" i="2"/>
  <c r="B46" i="2"/>
  <c r="C44" i="2"/>
  <c r="C43" i="2"/>
  <c r="B35" i="2"/>
  <c r="B17" i="2"/>
  <c r="I67" i="5" l="1"/>
  <c r="J67" i="5" s="1"/>
  <c r="K67" i="5" s="1"/>
  <c r="I19" i="5"/>
  <c r="J19" i="5"/>
  <c r="K19" i="5" s="1"/>
  <c r="I56" i="5"/>
  <c r="J56" i="5" s="1"/>
  <c r="K56" i="5" s="1"/>
  <c r="C10" i="5"/>
  <c r="I18" i="5"/>
  <c r="E20" i="5"/>
  <c r="C32" i="5"/>
  <c r="C33" i="5"/>
  <c r="E33" i="5" s="1"/>
  <c r="C34" i="5"/>
  <c r="H36" i="5" s="1"/>
  <c r="C35" i="5"/>
  <c r="C36" i="5"/>
  <c r="D36" i="5" s="1"/>
  <c r="I53" i="5"/>
  <c r="J53" i="5" s="1"/>
  <c r="K53" i="5" s="1"/>
  <c r="I70" i="5"/>
  <c r="J70" i="5" s="1"/>
  <c r="K70" i="5" s="1"/>
  <c r="D33" i="5"/>
  <c r="D34" i="5"/>
  <c r="H37" i="5" s="1"/>
  <c r="E10" i="5"/>
  <c r="I5" i="5" s="1"/>
  <c r="J5" i="5" s="1"/>
  <c r="K5" i="5" s="1"/>
  <c r="E22" i="5"/>
  <c r="I23" i="5" s="1"/>
  <c r="J23" i="5" s="1"/>
  <c r="K23" i="5" s="1"/>
  <c r="I49" i="5"/>
  <c r="J49" i="5" s="1"/>
  <c r="K49" i="5" s="1"/>
  <c r="E53" i="5"/>
  <c r="I50" i="5" s="1"/>
  <c r="J50" i="5" s="1"/>
  <c r="K50" i="5" s="1"/>
  <c r="E70" i="5"/>
  <c r="I68" i="5" s="1"/>
  <c r="J68" i="5" s="1"/>
  <c r="K68" i="5" s="1"/>
  <c r="H18" i="5"/>
  <c r="J18" i="5" s="1"/>
  <c r="K18" i="5" s="1"/>
  <c r="E21" i="5"/>
  <c r="H32" i="5"/>
  <c r="H33" i="5" l="1"/>
  <c r="C38" i="5"/>
  <c r="I6" i="5"/>
  <c r="J6" i="5" s="1"/>
  <c r="K6" i="5" s="1"/>
  <c r="E34" i="5"/>
  <c r="I8" i="5"/>
  <c r="J8" i="5" s="1"/>
  <c r="K8" i="5" s="1"/>
  <c r="I7" i="5"/>
  <c r="J7" i="5" s="1"/>
  <c r="K7" i="5" s="1"/>
  <c r="I74" i="5"/>
  <c r="J74" i="5" s="1"/>
  <c r="K74" i="5" s="1"/>
  <c r="I72" i="5"/>
  <c r="J72" i="5" s="1"/>
  <c r="K72" i="5" s="1"/>
  <c r="I71" i="5"/>
  <c r="J71" i="5" s="1"/>
  <c r="K71" i="5" s="1"/>
  <c r="I69" i="5"/>
  <c r="J69" i="5" s="1"/>
  <c r="K69" i="5" s="1"/>
  <c r="H39" i="5"/>
  <c r="I20" i="5"/>
  <c r="J20" i="5" s="1"/>
  <c r="K20" i="5" s="1"/>
  <c r="I21" i="5"/>
  <c r="J21" i="5" s="1"/>
  <c r="K21" i="5" s="1"/>
  <c r="K25" i="5" s="1"/>
  <c r="I9" i="5"/>
  <c r="J9" i="5" s="1"/>
  <c r="K9" i="5" s="1"/>
  <c r="E36" i="5"/>
  <c r="I66" i="5"/>
  <c r="J66" i="5" s="1"/>
  <c r="K66" i="5" s="1"/>
  <c r="D32" i="5"/>
  <c r="I22" i="5"/>
  <c r="J22" i="5" s="1"/>
  <c r="K22" i="5" s="1"/>
  <c r="I57" i="5"/>
  <c r="J57" i="5" s="1"/>
  <c r="K57" i="5" s="1"/>
  <c r="I55" i="5"/>
  <c r="J55" i="5" s="1"/>
  <c r="K55" i="5" s="1"/>
  <c r="I54" i="5"/>
  <c r="J54" i="5" s="1"/>
  <c r="K54" i="5" s="1"/>
  <c r="I52" i="5"/>
  <c r="J52" i="5" s="1"/>
  <c r="K52" i="5" s="1"/>
  <c r="E32" i="5"/>
  <c r="D35" i="5"/>
  <c r="I4" i="5"/>
  <c r="J4" i="5" s="1"/>
  <c r="K4" i="5" s="1"/>
  <c r="I51" i="5"/>
  <c r="J51" i="5" s="1"/>
  <c r="K51" i="5" s="1"/>
  <c r="K59" i="5" s="1"/>
  <c r="I73" i="5"/>
  <c r="J73" i="5" s="1"/>
  <c r="K73" i="5" s="1"/>
  <c r="K11" i="5" l="1"/>
  <c r="H34" i="5"/>
  <c r="D38" i="5"/>
  <c r="I34" i="5" s="1"/>
  <c r="E38" i="5"/>
  <c r="I33" i="5"/>
  <c r="I32" i="5"/>
  <c r="J32" i="5" s="1"/>
  <c r="K32" i="5" s="1"/>
  <c r="I36" i="5"/>
  <c r="J36" i="5" s="1"/>
  <c r="K36" i="5" s="1"/>
  <c r="I35" i="5"/>
  <c r="J35" i="5" s="1"/>
  <c r="K35" i="5" s="1"/>
  <c r="J33" i="5"/>
  <c r="K33" i="5" s="1"/>
  <c r="H40" i="5"/>
  <c r="E35" i="5"/>
  <c r="K76" i="5"/>
  <c r="I40" i="5" l="1"/>
  <c r="I39" i="5"/>
  <c r="J39" i="5" s="1"/>
  <c r="K39" i="5" s="1"/>
  <c r="I38" i="5"/>
  <c r="J38" i="5" s="1"/>
  <c r="K38" i="5" s="1"/>
  <c r="J34" i="5"/>
  <c r="K34" i="5" s="1"/>
  <c r="K42" i="5" s="1"/>
  <c r="J40" i="5"/>
  <c r="K40" i="5" s="1"/>
  <c r="I37" i="5"/>
  <c r="J37" i="5" s="1"/>
  <c r="K37" i="5" s="1"/>
</calcChain>
</file>

<file path=xl/sharedStrings.xml><?xml version="1.0" encoding="utf-8"?>
<sst xmlns="http://schemas.openxmlformats.org/spreadsheetml/2006/main" count="1437" uniqueCount="174">
  <si>
    <t>Timestamp</t>
  </si>
  <si>
    <t>Nama</t>
  </si>
  <si>
    <t>Jenis Kelamin</t>
  </si>
  <si>
    <t>Fakultas</t>
  </si>
  <si>
    <t>Program Studi</t>
  </si>
  <si>
    <t>Berapa jumlah sks yang anda ambil di semester ini ?</t>
  </si>
  <si>
    <t>Apakah jumlah sks mempengaruhi tingkat stress atau depresi pada masa pembelajaran ketika pandemi?</t>
  </si>
  <si>
    <t>Apakah masa  pandemi mempengaruhi nilai yang di dapatkan dalam sistem pembelajaran online?</t>
  </si>
  <si>
    <t>Apakah kelelahan dan stress ketika kuliah online meningkatkan keinginan untuk keluar rumah selama masa pandemi?</t>
  </si>
  <si>
    <t>Lip</t>
  </si>
  <si>
    <t>Laki-laki</t>
  </si>
  <si>
    <t>Teknik dan Informatika</t>
  </si>
  <si>
    <t>Teknik Komputer</t>
  </si>
  <si>
    <t>arida amalia rosa</t>
  </si>
  <si>
    <t>Perempuan</t>
  </si>
  <si>
    <t>victoria</t>
  </si>
  <si>
    <t>Sistem Informasi</t>
  </si>
  <si>
    <t>Alfeto</t>
  </si>
  <si>
    <t>Deborah wijaya</t>
  </si>
  <si>
    <t>Ilmu Komunikasi</t>
  </si>
  <si>
    <t>Strategic Communication</t>
  </si>
  <si>
    <t>Grace Virna Christilia</t>
  </si>
  <si>
    <t>celine</t>
  </si>
  <si>
    <t>Jurnalistik</t>
  </si>
  <si>
    <t>ryan</t>
  </si>
  <si>
    <t>Teknik Fisika</t>
  </si>
  <si>
    <t>Tania Ciu</t>
  </si>
  <si>
    <t>Ryan</t>
  </si>
  <si>
    <t>Abel Pramudya</t>
  </si>
  <si>
    <t>Jason Adrian Mahalim</t>
  </si>
  <si>
    <t>Dias ibnu Sagara</t>
  </si>
  <si>
    <t>Bagus Adli</t>
  </si>
  <si>
    <t>Hadi Bagus P</t>
  </si>
  <si>
    <t>jessica</t>
  </si>
  <si>
    <t>Michael Gunawan</t>
  </si>
  <si>
    <t>Muhamad Aliefian Rahmatulloh</t>
  </si>
  <si>
    <t>Mandy Priscilla</t>
  </si>
  <si>
    <t>nelson</t>
  </si>
  <si>
    <t>Informatika</t>
  </si>
  <si>
    <t>Jason</t>
  </si>
  <si>
    <t>Nur Oktavionita</t>
  </si>
  <si>
    <t>Rahman</t>
  </si>
  <si>
    <t>Elfina Weldyan</t>
  </si>
  <si>
    <t>Bryan Alexis</t>
  </si>
  <si>
    <t>SUPRIADI</t>
  </si>
  <si>
    <t>Shania</t>
  </si>
  <si>
    <t>Jassen Novaris</t>
  </si>
  <si>
    <t>Bisnis</t>
  </si>
  <si>
    <t>Manajemen</t>
  </si>
  <si>
    <t xml:space="preserve">Alvin Martin D. </t>
  </si>
  <si>
    <t>Rizky Febrianto</t>
  </si>
  <si>
    <t>Calista Millenia</t>
  </si>
  <si>
    <t xml:space="preserve">Eurico Randy </t>
  </si>
  <si>
    <t>Gilang Fajar Septian</t>
  </si>
  <si>
    <t>abul</t>
  </si>
  <si>
    <t>Kevin sherdy l</t>
  </si>
  <si>
    <t>tesa</t>
  </si>
  <si>
    <t>Seni dan Desain</t>
  </si>
  <si>
    <t>Film/Animasi</t>
  </si>
  <si>
    <t>Josephine</t>
  </si>
  <si>
    <t>Agatha Lintang</t>
  </si>
  <si>
    <t>Adam Ihza Rizaldy</t>
  </si>
  <si>
    <t>Sekar Fattima Dhaneswari</t>
  </si>
  <si>
    <t>Ellianto</t>
  </si>
  <si>
    <t>Filbert Wijaya</t>
  </si>
  <si>
    <t>Syauqi Damario Djohan</t>
  </si>
  <si>
    <t>Michael</t>
  </si>
  <si>
    <t xml:space="preserve">Rio Sebastian </t>
  </si>
  <si>
    <t>Edo</t>
  </si>
  <si>
    <t>Alaida ohee</t>
  </si>
  <si>
    <t>Al Mixev Victoro</t>
  </si>
  <si>
    <t>Ahmad</t>
  </si>
  <si>
    <t>Jonathan Leonardo Tendean</t>
  </si>
  <si>
    <t>Lady Theresa Tandiono</t>
  </si>
  <si>
    <t>Belinda</t>
  </si>
  <si>
    <t>Aldwin Setiawan</t>
  </si>
  <si>
    <t>Elisa</t>
  </si>
  <si>
    <t>Akuntansi</t>
  </si>
  <si>
    <t>ela</t>
  </si>
  <si>
    <t>Alief Yudhistira</t>
  </si>
  <si>
    <t>Ryan Willy</t>
  </si>
  <si>
    <t>Nyoman Tri Anjasmara</t>
  </si>
  <si>
    <t>Almira</t>
  </si>
  <si>
    <t>septiandy</t>
  </si>
  <si>
    <t>Data Jenis Kelamin</t>
  </si>
  <si>
    <t>JENIS_KELAMIN</t>
  </si>
  <si>
    <t>Frequency</t>
  </si>
  <si>
    <t>Relative Frequency</t>
  </si>
  <si>
    <t>Total</t>
  </si>
  <si>
    <t>Data Fakultas</t>
  </si>
  <si>
    <t>FAKULTAS</t>
  </si>
  <si>
    <t>Seni Desain</t>
  </si>
  <si>
    <t>Teknik &amp; Informatika</t>
  </si>
  <si>
    <t>PROGRAM_STUDI</t>
  </si>
  <si>
    <t>SC</t>
  </si>
  <si>
    <t>DKV</t>
  </si>
  <si>
    <t>Arsitektur</t>
  </si>
  <si>
    <t>Managemen</t>
  </si>
  <si>
    <t>Perhotelan</t>
  </si>
  <si>
    <t>Teknik Elektro</t>
  </si>
  <si>
    <t>Data Jumlah SKS</t>
  </si>
  <si>
    <t>SKS</t>
  </si>
  <si>
    <t>x&lt;12</t>
  </si>
  <si>
    <t>12&lt;= x &lt;15</t>
  </si>
  <si>
    <t>15&lt;= x &lt;18</t>
  </si>
  <si>
    <t>18&lt;= x &lt;21</t>
  </si>
  <si>
    <t>21&lt;= x &lt;=23</t>
  </si>
  <si>
    <t>x&gt;23</t>
  </si>
  <si>
    <t xml:space="preserve">pengaruh jumlah SKS </t>
  </si>
  <si>
    <t>STRESS</t>
  </si>
  <si>
    <t>Sangat Tidak setuju</t>
  </si>
  <si>
    <t>Tidak Setuju</t>
  </si>
  <si>
    <t>Biasa</t>
  </si>
  <si>
    <t>Setuju</t>
  </si>
  <si>
    <t>Sangat Setuju</t>
  </si>
  <si>
    <t>Belajar online selama pandemi mempengaruhi nilai</t>
  </si>
  <si>
    <t>NILAI_TURUN</t>
  </si>
  <si>
    <t>Stress mempengaruhi keinginan keluar rumah</t>
  </si>
  <si>
    <t>KELUAR_RUMAH</t>
  </si>
  <si>
    <t>NAMA</t>
  </si>
  <si>
    <t>TI</t>
  </si>
  <si>
    <t>Stress</t>
  </si>
  <si>
    <t xml:space="preserve">Sangat Setuju </t>
  </si>
  <si>
    <t>Ingin Keluar Rumah</t>
  </si>
  <si>
    <t>Tidak Stress</t>
  </si>
  <si>
    <t>Sangat Tidak Setuju</t>
  </si>
  <si>
    <t>Non TI</t>
  </si>
  <si>
    <t>NON TI</t>
  </si>
  <si>
    <t>&lt;12</t>
  </si>
  <si>
    <t xml:space="preserve">Tidak Setuju </t>
  </si>
  <si>
    <t xml:space="preserve">Setuju </t>
  </si>
  <si>
    <t>Normal</t>
  </si>
  <si>
    <t>Dirumah</t>
  </si>
  <si>
    <t>Tidak Ingin Keluar Rumah</t>
  </si>
  <si>
    <t>18&lt;= x &lt;=24</t>
  </si>
  <si>
    <t>12&lt;= x &lt;18</t>
  </si>
  <si>
    <t>Tidak Keluar Rumah</t>
  </si>
  <si>
    <t>Hubungan Tingkat Stress dan jenis kelamin</t>
  </si>
  <si>
    <t>Kategori</t>
  </si>
  <si>
    <t>-&gt;</t>
  </si>
  <si>
    <t>cell</t>
  </si>
  <si>
    <t>f0</t>
  </si>
  <si>
    <t>fh</t>
  </si>
  <si>
    <t>f0 - fh</t>
  </si>
  <si>
    <t>(f0 - fh)^2</t>
  </si>
  <si>
    <t>a</t>
  </si>
  <si>
    <t>b</t>
  </si>
  <si>
    <t>c</t>
  </si>
  <si>
    <t>Tidak setuju</t>
  </si>
  <si>
    <t>d</t>
  </si>
  <si>
    <t>e</t>
  </si>
  <si>
    <t>f</t>
  </si>
  <si>
    <t>sum</t>
  </si>
  <si>
    <t>Chi-Square =</t>
  </si>
  <si>
    <t>df = 2</t>
  </si>
  <si>
    <t>Chi-Square&lt;p-value =</t>
  </si>
  <si>
    <t>Ditolak</t>
  </si>
  <si>
    <t>Hubungan Tingkat Stress dan Fakultas</t>
  </si>
  <si>
    <t>Hubungan Tingkat Stress dan jumlah SKS</t>
  </si>
  <si>
    <t>x&lt;13</t>
  </si>
  <si>
    <t>12&lt; x &lt;18</t>
  </si>
  <si>
    <t>17&lt; x 24</t>
  </si>
  <si>
    <t xml:space="preserve"> fh</t>
  </si>
  <si>
    <t>g</t>
  </si>
  <si>
    <t>h</t>
  </si>
  <si>
    <t>i</t>
  </si>
  <si>
    <t>df = 3</t>
  </si>
  <si>
    <t>Chi-Square&gt;p-value</t>
  </si>
  <si>
    <t>Diterima</t>
  </si>
  <si>
    <t>Hubungan Stress dan Keluar Rumah</t>
  </si>
  <si>
    <t>Ingin Keluar</t>
  </si>
  <si>
    <t>Tidak Keluar</t>
  </si>
  <si>
    <t>df = 4</t>
  </si>
  <si>
    <t>Hubungan Stress dan Nilai Turun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</si>
</sst>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10" fontId="0" fillId="0" borderId="4" xfId="0" applyNumberFormat="1" applyFont="1" applyBorder="1"/>
    <xf numFmtId="0" fontId="0" fillId="0" borderId="0" xfId="0" applyFont="1"/>
    <xf numFmtId="10" fontId="0" fillId="0" borderId="0" xfId="0" applyNumberFormat="1" applyFont="1"/>
    <xf numFmtId="0" fontId="1" fillId="0" borderId="4" xfId="0" applyFont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0" fontId="3" fillId="5" borderId="4" xfId="0" applyFont="1" applyFill="1" applyBorder="1" applyAlignment="1"/>
    <xf numFmtId="0" fontId="5" fillId="3" borderId="4" xfId="0" applyFont="1" applyFill="1" applyBorder="1" applyAlignment="1">
      <alignment horizontal="left"/>
    </xf>
    <xf numFmtId="0" fontId="4" fillId="4" borderId="4" xfId="0" applyFont="1" applyFill="1" applyBorder="1"/>
    <xf numFmtId="0" fontId="4" fillId="4" borderId="4" xfId="0" applyFont="1" applyFill="1" applyBorder="1" applyAlignment="1">
      <alignment horizontal="left"/>
    </xf>
    <xf numFmtId="0" fontId="2" fillId="0" borderId="4" xfId="0" applyFont="1" applyBorder="1"/>
    <xf numFmtId="0" fontId="4" fillId="4" borderId="4" xfId="0" applyFont="1" applyFill="1" applyBorder="1" applyAlignment="1">
      <alignment horizontal="right"/>
    </xf>
    <xf numFmtId="0" fontId="6" fillId="6" borderId="4" xfId="0" applyFont="1" applyFill="1" applyBorder="1" applyAlignment="1"/>
    <xf numFmtId="0" fontId="5" fillId="6" borderId="4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Jenis Kelamin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strRef>
              <c:f>grafik!$A$4:$A$5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grafik!$B$4:$B$5</c:f>
              <c:numCache>
                <c:formatCode>General</c:formatCode>
                <c:ptCount val="2"/>
                <c:pt idx="0">
                  <c:v>37</c:v>
                </c:pt>
                <c:pt idx="1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45152"/>
        <c:axId val="210947072"/>
      </c:barChart>
      <c:catAx>
        <c:axId val="2109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947072"/>
        <c:crosses val="autoZero"/>
        <c:auto val="1"/>
        <c:lblAlgn val="ctr"/>
        <c:lblOffset val="100"/>
        <c:noMultiLvlLbl val="1"/>
      </c:catAx>
      <c:valAx>
        <c:axId val="210947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94515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Fakultas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2035250379175245"/>
          <c:y val="0.215602716478072"/>
          <c:w val="0.83482957468599095"/>
          <c:h val="0.42503466519536209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chemeClr val="accent2"/>
            </a:solidFill>
          </c:spPr>
          <c:invertIfNegative val="1"/>
          <c:cat>
            <c:strRef>
              <c:f>grafik!$A$13:$A$16</c:f>
              <c:strCache>
                <c:ptCount val="4"/>
                <c:pt idx="0">
                  <c:v>Ilmu Komunikasi</c:v>
                </c:pt>
                <c:pt idx="1">
                  <c:v>Seni Desain</c:v>
                </c:pt>
                <c:pt idx="2">
                  <c:v>Teknik &amp; Informatika</c:v>
                </c:pt>
                <c:pt idx="3">
                  <c:v>Bisnis</c:v>
                </c:pt>
              </c:strCache>
            </c:strRef>
          </c:cat>
          <c:val>
            <c:numRef>
              <c:f>grafik!$B$13:$B$16</c:f>
              <c:numCache>
                <c:formatCode>General</c:formatCode>
                <c:ptCount val="4"/>
                <c:pt idx="0">
                  <c:v>12</c:v>
                </c:pt>
                <c:pt idx="1">
                  <c:v>1</c:v>
                </c:pt>
                <c:pt idx="2">
                  <c:v>45</c:v>
                </c:pt>
                <c:pt idx="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55264"/>
        <c:axId val="211100800"/>
      </c:barChart>
      <c:catAx>
        <c:axId val="21095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+mn-lt"/>
                  </a:rPr>
                  <a:t>Fakultas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100800"/>
        <c:crosses val="autoZero"/>
        <c:auto val="1"/>
        <c:lblAlgn val="ctr"/>
        <c:lblOffset val="100"/>
        <c:noMultiLvlLbl val="1"/>
      </c:catAx>
      <c:valAx>
        <c:axId val="211100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95526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Program Studi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4"/>
            </a:solidFill>
          </c:spPr>
          <c:invertIfNegative val="1"/>
          <c:cat>
            <c:strRef>
              <c:f>grafik!$A$22:$A$34</c:f>
              <c:strCache>
                <c:ptCount val="13"/>
                <c:pt idx="0">
                  <c:v>SC</c:v>
                </c:pt>
                <c:pt idx="1">
                  <c:v>Jurnalistik</c:v>
                </c:pt>
                <c:pt idx="2">
                  <c:v>DKV</c:v>
                </c:pt>
                <c:pt idx="3">
                  <c:v>Film/Animasi</c:v>
                </c:pt>
                <c:pt idx="4">
                  <c:v>Arsitektur</c:v>
                </c:pt>
                <c:pt idx="5">
                  <c:v>Akuntansi</c:v>
                </c:pt>
                <c:pt idx="6">
                  <c:v>Managemen</c:v>
                </c:pt>
                <c:pt idx="7">
                  <c:v>Perhotelan</c:v>
                </c:pt>
                <c:pt idx="8">
                  <c:v>Informatika</c:v>
                </c:pt>
                <c:pt idx="9">
                  <c:v>Sistem Informasi</c:v>
                </c:pt>
                <c:pt idx="10">
                  <c:v>Teknik Komputer</c:v>
                </c:pt>
                <c:pt idx="11">
                  <c:v>Teknik Fisika</c:v>
                </c:pt>
                <c:pt idx="12">
                  <c:v>Teknik Elektro</c:v>
                </c:pt>
              </c:strCache>
            </c:strRef>
          </c:cat>
          <c:val>
            <c:numRef>
              <c:f>grafik!$B$22:$B$34</c:f>
              <c:numCache>
                <c:formatCode>General</c:formatCode>
                <c:ptCount val="13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13</c:v>
                </c:pt>
                <c:pt idx="9">
                  <c:v>4</c:v>
                </c:pt>
                <c:pt idx="10">
                  <c:v>22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29472"/>
        <c:axId val="211131392"/>
      </c:barChart>
      <c:catAx>
        <c:axId val="21112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131392"/>
        <c:crosses val="autoZero"/>
        <c:auto val="1"/>
        <c:lblAlgn val="ctr"/>
        <c:lblOffset val="100"/>
        <c:noMultiLvlLbl val="1"/>
      </c:catAx>
      <c:valAx>
        <c:axId val="211131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1294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SKS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strRef>
              <c:f>grafik!$A$40:$A$45</c:f>
              <c:strCache>
                <c:ptCount val="6"/>
                <c:pt idx="0">
                  <c:v>x&lt;12</c:v>
                </c:pt>
                <c:pt idx="1">
                  <c:v>12&lt;= x &lt;15</c:v>
                </c:pt>
                <c:pt idx="2">
                  <c:v>15&lt;= x &lt;18</c:v>
                </c:pt>
                <c:pt idx="3">
                  <c:v>18&lt;= x &lt;21</c:v>
                </c:pt>
                <c:pt idx="4">
                  <c:v>21&lt;= x &lt;=23</c:v>
                </c:pt>
                <c:pt idx="5">
                  <c:v>x&gt;23</c:v>
                </c:pt>
              </c:strCache>
            </c:strRef>
          </c:cat>
          <c:val>
            <c:numRef>
              <c:f>grafik!$B$40:$B$45</c:f>
              <c:numCache>
                <c:formatCode>General</c:formatCode>
                <c:ptCount val="6"/>
                <c:pt idx="0">
                  <c:v>9</c:v>
                </c:pt>
                <c:pt idx="1">
                  <c:v>12</c:v>
                </c:pt>
                <c:pt idx="2">
                  <c:v>6</c:v>
                </c:pt>
                <c:pt idx="3">
                  <c:v>11</c:v>
                </c:pt>
                <c:pt idx="4">
                  <c:v>18</c:v>
                </c:pt>
                <c:pt idx="5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65792"/>
        <c:axId val="212867712"/>
      </c:barChart>
      <c:catAx>
        <c:axId val="21286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867712"/>
        <c:crosses val="autoZero"/>
        <c:auto val="1"/>
        <c:lblAlgn val="ctr"/>
        <c:lblOffset val="100"/>
        <c:noMultiLvlLbl val="1"/>
      </c:catAx>
      <c:valAx>
        <c:axId val="212867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8657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Pengaruh jumlah sks terhadap stress selama pandemi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strRef>
              <c:f>grafik!$A$51:$A$55</c:f>
              <c:strCache>
                <c:ptCount val="5"/>
                <c:pt idx="0">
                  <c:v>Sangat Tidak setuju</c:v>
                </c:pt>
                <c:pt idx="1">
                  <c:v>Tidak Setuju</c:v>
                </c:pt>
                <c:pt idx="2">
                  <c:v>Biasa</c:v>
                </c:pt>
                <c:pt idx="3">
                  <c:v>Setuju</c:v>
                </c:pt>
                <c:pt idx="4">
                  <c:v>Sangat Setuju</c:v>
                </c:pt>
              </c:strCache>
            </c:strRef>
          </c:cat>
          <c:val>
            <c:numRef>
              <c:f>grafik!$B$51:$B$55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13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80384"/>
        <c:axId val="212903040"/>
      </c:barChart>
      <c:catAx>
        <c:axId val="21288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03040"/>
        <c:crosses val="autoZero"/>
        <c:auto val="1"/>
        <c:lblAlgn val="ctr"/>
        <c:lblOffset val="100"/>
        <c:noMultiLvlLbl val="1"/>
      </c:catAx>
      <c:valAx>
        <c:axId val="212903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8803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belajar online selama pandemi mempengaruhi nilai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strRef>
              <c:f>grafik!$A$61:$A$65</c:f>
              <c:strCache>
                <c:ptCount val="5"/>
                <c:pt idx="0">
                  <c:v>Sangat Tidak setuju</c:v>
                </c:pt>
                <c:pt idx="1">
                  <c:v>Tidak Setuju</c:v>
                </c:pt>
                <c:pt idx="2">
                  <c:v>Biasa</c:v>
                </c:pt>
                <c:pt idx="3">
                  <c:v>Setuju</c:v>
                </c:pt>
                <c:pt idx="4">
                  <c:v>Sangat Setuju</c:v>
                </c:pt>
              </c:strCache>
            </c:strRef>
          </c:cat>
          <c:val>
            <c:numRef>
              <c:f>grafik!$B$61:$B$65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23</c:v>
                </c:pt>
                <c:pt idx="4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13536"/>
        <c:axId val="212928000"/>
      </c:barChart>
      <c:catAx>
        <c:axId val="21291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28000"/>
        <c:crosses val="autoZero"/>
        <c:auto val="1"/>
        <c:lblAlgn val="ctr"/>
        <c:lblOffset val="100"/>
        <c:noMultiLvlLbl val="1"/>
      </c:catAx>
      <c:valAx>
        <c:axId val="212928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135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Stress mempengaruhi keinginan keluar rumah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strRef>
              <c:f>grafik!$A$71:$A$75</c:f>
              <c:strCache>
                <c:ptCount val="5"/>
                <c:pt idx="0">
                  <c:v>Sangat Tidak setuju</c:v>
                </c:pt>
                <c:pt idx="1">
                  <c:v>Tidak Setuju</c:v>
                </c:pt>
                <c:pt idx="2">
                  <c:v>Biasa</c:v>
                </c:pt>
                <c:pt idx="3">
                  <c:v>Setuju</c:v>
                </c:pt>
                <c:pt idx="4">
                  <c:v>Sangat Setuju</c:v>
                </c:pt>
              </c:strCache>
            </c:strRef>
          </c:cat>
          <c:val>
            <c:numRef>
              <c:f>grafik!$B$71:$B$75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56288"/>
        <c:axId val="212958208"/>
      </c:barChart>
      <c:catAx>
        <c:axId val="21295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58208"/>
        <c:crosses val="autoZero"/>
        <c:auto val="1"/>
        <c:lblAlgn val="ctr"/>
        <c:lblOffset val="100"/>
        <c:noMultiLvlLbl val="1"/>
      </c:catAx>
      <c:valAx>
        <c:axId val="212958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562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733425</xdr:colOff>
      <xdr:row>0</xdr:row>
      <xdr:rowOff>38100</xdr:rowOff>
    </xdr:from>
    <xdr:ext cx="3876675" cy="1885950"/>
    <xdr:graphicFrame macro="">
      <xdr:nvGraphicFramePr>
        <xdr:cNvPr id="47436103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676275</xdr:colOff>
      <xdr:row>9</xdr:row>
      <xdr:rowOff>161925</xdr:rowOff>
    </xdr:from>
    <xdr:ext cx="3962400" cy="1800225"/>
    <xdr:graphicFrame macro="">
      <xdr:nvGraphicFramePr>
        <xdr:cNvPr id="204271630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552450</xdr:colOff>
      <xdr:row>20</xdr:row>
      <xdr:rowOff>19050</xdr:rowOff>
    </xdr:from>
    <xdr:ext cx="4572000" cy="2743200"/>
    <xdr:graphicFrame macro="">
      <xdr:nvGraphicFramePr>
        <xdr:cNvPr id="155045111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733425</xdr:colOff>
      <xdr:row>35</xdr:row>
      <xdr:rowOff>0</xdr:rowOff>
    </xdr:from>
    <xdr:ext cx="4191000" cy="2286000"/>
    <xdr:graphicFrame macro="">
      <xdr:nvGraphicFramePr>
        <xdr:cNvPr id="119073521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3</xdr:col>
      <xdr:colOff>781050</xdr:colOff>
      <xdr:row>47</xdr:row>
      <xdr:rowOff>104775</xdr:rowOff>
    </xdr:from>
    <xdr:ext cx="4105275" cy="2190750"/>
    <xdr:graphicFrame macro="">
      <xdr:nvGraphicFramePr>
        <xdr:cNvPr id="202233956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3</xdr:col>
      <xdr:colOff>638175</xdr:colOff>
      <xdr:row>58</xdr:row>
      <xdr:rowOff>152400</xdr:rowOff>
    </xdr:from>
    <xdr:ext cx="4572000" cy="2085975"/>
    <xdr:graphicFrame macro="">
      <xdr:nvGraphicFramePr>
        <xdr:cNvPr id="70522881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552450</xdr:colOff>
      <xdr:row>70</xdr:row>
      <xdr:rowOff>57150</xdr:rowOff>
    </xdr:from>
    <xdr:ext cx="4572000" cy="2743200"/>
    <xdr:graphicFrame macro="">
      <xdr:nvGraphicFramePr>
        <xdr:cNvPr id="740968790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/>
  <cols>
    <col min="1" max="1" width="18.28515625" customWidth="1"/>
    <col min="2" max="2" width="25.5703125" customWidth="1"/>
    <col min="3" max="3" width="11.7109375" customWidth="1"/>
    <col min="4" max="4" width="19.7109375" customWidth="1"/>
    <col min="5" max="5" width="22" customWidth="1"/>
    <col min="6" max="6" width="8.7109375" customWidth="1"/>
    <col min="7" max="7" width="9.140625" customWidth="1"/>
    <col min="8" max="8" width="8.7109375" customWidth="1"/>
    <col min="9" max="9" width="4.42578125" customWidth="1"/>
    <col min="10" max="11" width="8.7109375" customWidth="1"/>
    <col min="12" max="12" width="17.5703125" customWidth="1"/>
    <col min="13" max="13" width="9.140625" hidden="1" customWidth="1"/>
    <col min="14" max="26" width="8.7109375" customWidth="1"/>
  </cols>
  <sheetData>
    <row r="1" spans="1:13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</v>
      </c>
      <c r="G1" s="29"/>
      <c r="H1" s="30" t="s">
        <v>6</v>
      </c>
      <c r="I1" s="29"/>
      <c r="J1" s="30" t="s">
        <v>7</v>
      </c>
      <c r="K1" s="29"/>
      <c r="L1" s="30" t="s">
        <v>8</v>
      </c>
      <c r="M1" s="29"/>
    </row>
    <row r="2" spans="1:13" ht="12.75" customHeight="1">
      <c r="A2" s="3">
        <v>44106.495949155091</v>
      </c>
      <c r="B2" s="1" t="s">
        <v>9</v>
      </c>
      <c r="C2" s="1" t="s">
        <v>10</v>
      </c>
      <c r="D2" s="1" t="s">
        <v>11</v>
      </c>
      <c r="E2" s="1" t="s">
        <v>12</v>
      </c>
      <c r="F2" s="28">
        <v>18</v>
      </c>
      <c r="G2" s="29"/>
      <c r="H2" s="28">
        <v>5</v>
      </c>
      <c r="I2" s="29"/>
      <c r="J2" s="28">
        <v>5</v>
      </c>
      <c r="K2" s="29"/>
      <c r="L2" s="28">
        <v>5</v>
      </c>
      <c r="M2" s="29"/>
    </row>
    <row r="3" spans="1:13" ht="12.75" customHeight="1">
      <c r="A3" s="3">
        <v>44106.498711655091</v>
      </c>
      <c r="B3" s="1" t="s">
        <v>13</v>
      </c>
      <c r="C3" s="1" t="s">
        <v>14</v>
      </c>
      <c r="D3" s="1" t="s">
        <v>11</v>
      </c>
      <c r="E3" s="1" t="s">
        <v>12</v>
      </c>
      <c r="F3" s="28">
        <v>21</v>
      </c>
      <c r="G3" s="29"/>
      <c r="H3" s="28">
        <v>5</v>
      </c>
      <c r="I3" s="29"/>
      <c r="J3" s="28">
        <v>5</v>
      </c>
      <c r="K3" s="29"/>
      <c r="L3" s="28">
        <v>5</v>
      </c>
      <c r="M3" s="29"/>
    </row>
    <row r="4" spans="1:13" ht="12.75" customHeight="1">
      <c r="A4" s="3">
        <v>44106.500413148147</v>
      </c>
      <c r="B4" s="1" t="s">
        <v>15</v>
      </c>
      <c r="C4" s="1" t="s">
        <v>14</v>
      </c>
      <c r="D4" s="1" t="s">
        <v>11</v>
      </c>
      <c r="E4" s="1" t="s">
        <v>16</v>
      </c>
      <c r="F4" s="28">
        <v>21</v>
      </c>
      <c r="G4" s="29"/>
      <c r="H4" s="28">
        <v>2</v>
      </c>
      <c r="I4" s="29"/>
      <c r="J4" s="28">
        <v>5</v>
      </c>
      <c r="K4" s="29"/>
      <c r="L4" s="28">
        <v>5</v>
      </c>
      <c r="M4" s="29"/>
    </row>
    <row r="5" spans="1:13" ht="12.75" customHeight="1">
      <c r="A5" s="3">
        <v>44106.501193599535</v>
      </c>
      <c r="B5" s="1" t="s">
        <v>17</v>
      </c>
      <c r="C5" s="1" t="s">
        <v>10</v>
      </c>
      <c r="D5" s="1" t="s">
        <v>11</v>
      </c>
      <c r="E5" s="1" t="s">
        <v>12</v>
      </c>
      <c r="F5" s="28">
        <v>13</v>
      </c>
      <c r="G5" s="29"/>
      <c r="H5" s="28">
        <v>2</v>
      </c>
      <c r="I5" s="29"/>
      <c r="J5" s="28">
        <v>5</v>
      </c>
      <c r="K5" s="29"/>
      <c r="L5" s="28">
        <v>1</v>
      </c>
      <c r="M5" s="29"/>
    </row>
    <row r="6" spans="1:13" ht="12.75" customHeight="1">
      <c r="A6" s="3">
        <v>44106.503818437501</v>
      </c>
      <c r="B6" s="1" t="s">
        <v>18</v>
      </c>
      <c r="C6" s="1" t="s">
        <v>14</v>
      </c>
      <c r="D6" s="1" t="s">
        <v>19</v>
      </c>
      <c r="E6" s="1" t="s">
        <v>20</v>
      </c>
      <c r="F6" s="28">
        <v>7</v>
      </c>
      <c r="G6" s="29"/>
      <c r="H6" s="28">
        <v>2</v>
      </c>
      <c r="I6" s="29"/>
      <c r="J6" s="28">
        <v>2</v>
      </c>
      <c r="K6" s="29"/>
      <c r="L6" s="28">
        <v>5</v>
      </c>
      <c r="M6" s="29"/>
    </row>
    <row r="7" spans="1:13" ht="12.75" customHeight="1">
      <c r="A7" s="3">
        <v>44106.504565312498</v>
      </c>
      <c r="B7" s="1" t="s">
        <v>21</v>
      </c>
      <c r="C7" s="1" t="s">
        <v>14</v>
      </c>
      <c r="D7" s="1" t="s">
        <v>11</v>
      </c>
      <c r="E7" s="1" t="s">
        <v>16</v>
      </c>
      <c r="F7" s="28">
        <v>21</v>
      </c>
      <c r="G7" s="29"/>
      <c r="H7" s="28">
        <v>4</v>
      </c>
      <c r="I7" s="29"/>
      <c r="J7" s="28">
        <v>4</v>
      </c>
      <c r="K7" s="29"/>
      <c r="L7" s="28">
        <v>4</v>
      </c>
      <c r="M7" s="29"/>
    </row>
    <row r="8" spans="1:13" ht="12.75" customHeight="1">
      <c r="A8" s="3">
        <v>44106.508644189817</v>
      </c>
      <c r="B8" s="1" t="s">
        <v>22</v>
      </c>
      <c r="C8" s="1" t="s">
        <v>14</v>
      </c>
      <c r="D8" s="1" t="s">
        <v>19</v>
      </c>
      <c r="E8" s="1" t="s">
        <v>23</v>
      </c>
      <c r="F8" s="28">
        <v>23</v>
      </c>
      <c r="G8" s="29"/>
      <c r="H8" s="28">
        <v>3</v>
      </c>
      <c r="I8" s="29"/>
      <c r="J8" s="28">
        <v>3</v>
      </c>
      <c r="K8" s="29"/>
      <c r="L8" s="28">
        <v>5</v>
      </c>
      <c r="M8" s="29"/>
    </row>
    <row r="9" spans="1:13" ht="12.75" customHeight="1">
      <c r="A9" s="3">
        <v>44106.511107141203</v>
      </c>
      <c r="B9" s="1" t="s">
        <v>24</v>
      </c>
      <c r="C9" s="1" t="s">
        <v>10</v>
      </c>
      <c r="D9" s="1" t="s">
        <v>11</v>
      </c>
      <c r="E9" s="1" t="s">
        <v>25</v>
      </c>
      <c r="F9" s="28">
        <v>23</v>
      </c>
      <c r="G9" s="29"/>
      <c r="H9" s="28">
        <v>4</v>
      </c>
      <c r="I9" s="29"/>
      <c r="J9" s="28">
        <v>4</v>
      </c>
      <c r="K9" s="29"/>
      <c r="L9" s="28">
        <v>4</v>
      </c>
      <c r="M9" s="29"/>
    </row>
    <row r="10" spans="1:13" ht="12.75" customHeight="1">
      <c r="A10" s="3">
        <v>44106.512572245367</v>
      </c>
      <c r="B10" s="1" t="s">
        <v>26</v>
      </c>
      <c r="C10" s="1" t="s">
        <v>14</v>
      </c>
      <c r="D10" s="1" t="s">
        <v>11</v>
      </c>
      <c r="E10" s="1" t="s">
        <v>16</v>
      </c>
      <c r="F10" s="28">
        <v>23</v>
      </c>
      <c r="G10" s="29"/>
      <c r="H10" s="28">
        <v>3</v>
      </c>
      <c r="I10" s="29"/>
      <c r="J10" s="28">
        <v>4</v>
      </c>
      <c r="K10" s="29"/>
      <c r="L10" s="28">
        <v>4</v>
      </c>
      <c r="M10" s="29"/>
    </row>
    <row r="11" spans="1:13" ht="12.75" customHeight="1">
      <c r="A11" s="3">
        <v>44106.512606076387</v>
      </c>
      <c r="B11" s="1" t="s">
        <v>27</v>
      </c>
      <c r="C11" s="1" t="s">
        <v>10</v>
      </c>
      <c r="D11" s="1" t="s">
        <v>11</v>
      </c>
      <c r="E11" s="1" t="s">
        <v>12</v>
      </c>
      <c r="F11" s="28">
        <v>12</v>
      </c>
      <c r="G11" s="29"/>
      <c r="H11" s="28">
        <v>2</v>
      </c>
      <c r="I11" s="29"/>
      <c r="J11" s="28">
        <v>3</v>
      </c>
      <c r="K11" s="29"/>
      <c r="L11" s="28">
        <v>4</v>
      </c>
      <c r="M11" s="29"/>
    </row>
    <row r="12" spans="1:13" ht="12.75" customHeight="1">
      <c r="A12" s="3">
        <v>44106.517485787037</v>
      </c>
      <c r="B12" s="1" t="s">
        <v>28</v>
      </c>
      <c r="C12" s="1" t="s">
        <v>10</v>
      </c>
      <c r="D12" s="1" t="s">
        <v>19</v>
      </c>
      <c r="E12" s="1" t="s">
        <v>23</v>
      </c>
      <c r="F12" s="28">
        <v>3</v>
      </c>
      <c r="G12" s="29"/>
      <c r="H12" s="28">
        <v>5</v>
      </c>
      <c r="I12" s="29"/>
      <c r="J12" s="28">
        <v>4</v>
      </c>
      <c r="K12" s="29"/>
      <c r="L12" s="28">
        <v>5</v>
      </c>
      <c r="M12" s="29"/>
    </row>
    <row r="13" spans="1:13" ht="12.75" customHeight="1">
      <c r="A13" s="3">
        <v>44106.522624247686</v>
      </c>
      <c r="B13" s="1" t="s">
        <v>29</v>
      </c>
      <c r="C13" s="1" t="s">
        <v>10</v>
      </c>
      <c r="D13" s="1" t="s">
        <v>11</v>
      </c>
      <c r="E13" s="1" t="s">
        <v>12</v>
      </c>
      <c r="F13" s="28">
        <v>18</v>
      </c>
      <c r="G13" s="29"/>
      <c r="H13" s="28">
        <v>4</v>
      </c>
      <c r="I13" s="29"/>
      <c r="J13" s="28">
        <v>5</v>
      </c>
      <c r="K13" s="29"/>
      <c r="L13" s="28">
        <v>3</v>
      </c>
      <c r="M13" s="29"/>
    </row>
    <row r="14" spans="1:13" ht="12.75" customHeight="1">
      <c r="A14" s="3">
        <v>44106.522851145834</v>
      </c>
      <c r="B14" s="1" t="s">
        <v>30</v>
      </c>
      <c r="C14" s="1" t="s">
        <v>10</v>
      </c>
      <c r="D14" s="1" t="s">
        <v>11</v>
      </c>
      <c r="E14" s="1" t="s">
        <v>12</v>
      </c>
      <c r="F14" s="28">
        <v>18</v>
      </c>
      <c r="G14" s="29"/>
      <c r="H14" s="28">
        <v>5</v>
      </c>
      <c r="I14" s="29"/>
      <c r="J14" s="28">
        <v>5</v>
      </c>
      <c r="K14" s="29"/>
      <c r="L14" s="28">
        <v>5</v>
      </c>
      <c r="M14" s="29"/>
    </row>
    <row r="15" spans="1:13" ht="12.75" customHeight="1">
      <c r="A15" s="3">
        <v>44106.527168009256</v>
      </c>
      <c r="B15" s="1" t="s">
        <v>31</v>
      </c>
      <c r="C15" s="1" t="s">
        <v>10</v>
      </c>
      <c r="D15" s="1" t="s">
        <v>11</v>
      </c>
      <c r="E15" s="1" t="s">
        <v>25</v>
      </c>
      <c r="F15" s="28">
        <v>18</v>
      </c>
      <c r="G15" s="29"/>
      <c r="H15" s="28">
        <v>2</v>
      </c>
      <c r="I15" s="29"/>
      <c r="J15" s="28">
        <v>4</v>
      </c>
      <c r="K15" s="29"/>
      <c r="L15" s="28">
        <v>3</v>
      </c>
      <c r="M15" s="29"/>
    </row>
    <row r="16" spans="1:13" ht="12.75" customHeight="1">
      <c r="A16" s="3">
        <v>44106.535686874995</v>
      </c>
      <c r="B16" s="1" t="s">
        <v>32</v>
      </c>
      <c r="C16" s="1" t="s">
        <v>10</v>
      </c>
      <c r="D16" s="1" t="s">
        <v>11</v>
      </c>
      <c r="E16" s="1" t="s">
        <v>12</v>
      </c>
      <c r="F16" s="28">
        <v>12</v>
      </c>
      <c r="G16" s="29"/>
      <c r="H16" s="28">
        <v>4</v>
      </c>
      <c r="I16" s="29"/>
      <c r="J16" s="28">
        <v>4</v>
      </c>
      <c r="K16" s="29"/>
      <c r="L16" s="28">
        <v>2</v>
      </c>
      <c r="M16" s="29"/>
    </row>
    <row r="17" spans="1:13" ht="12.75" customHeight="1">
      <c r="A17" s="3">
        <v>44106.572906111112</v>
      </c>
      <c r="B17" s="1" t="s">
        <v>33</v>
      </c>
      <c r="C17" s="1" t="s">
        <v>14</v>
      </c>
      <c r="D17" s="1" t="s">
        <v>19</v>
      </c>
      <c r="E17" s="1" t="s">
        <v>23</v>
      </c>
      <c r="F17" s="28">
        <v>23</v>
      </c>
      <c r="G17" s="29"/>
      <c r="H17" s="28">
        <v>4</v>
      </c>
      <c r="I17" s="29"/>
      <c r="J17" s="28">
        <v>5</v>
      </c>
      <c r="K17" s="29"/>
      <c r="L17" s="28">
        <v>5</v>
      </c>
      <c r="M17" s="29"/>
    </row>
    <row r="18" spans="1:13" ht="12.75" customHeight="1">
      <c r="A18" s="3">
        <v>44106.586830972221</v>
      </c>
      <c r="B18" s="1" t="s">
        <v>34</v>
      </c>
      <c r="C18" s="1" t="s">
        <v>10</v>
      </c>
      <c r="D18" s="1" t="s">
        <v>11</v>
      </c>
      <c r="E18" s="1" t="s">
        <v>25</v>
      </c>
      <c r="F18" s="28">
        <v>20</v>
      </c>
      <c r="G18" s="29"/>
      <c r="H18" s="28">
        <v>4</v>
      </c>
      <c r="I18" s="29"/>
      <c r="J18" s="28">
        <v>4</v>
      </c>
      <c r="K18" s="29"/>
      <c r="L18" s="28">
        <v>2</v>
      </c>
      <c r="M18" s="29"/>
    </row>
    <row r="19" spans="1:13" ht="12.75" customHeight="1">
      <c r="A19" s="3">
        <v>44106.67279556713</v>
      </c>
      <c r="B19" s="1" t="s">
        <v>35</v>
      </c>
      <c r="C19" s="1" t="s">
        <v>10</v>
      </c>
      <c r="D19" s="1" t="s">
        <v>11</v>
      </c>
      <c r="E19" s="1" t="s">
        <v>12</v>
      </c>
      <c r="F19" s="28">
        <v>16</v>
      </c>
      <c r="G19" s="29"/>
      <c r="H19" s="28">
        <v>1</v>
      </c>
      <c r="I19" s="29"/>
      <c r="J19" s="28">
        <v>4</v>
      </c>
      <c r="K19" s="29"/>
      <c r="L19" s="28">
        <v>5</v>
      </c>
      <c r="M19" s="29"/>
    </row>
    <row r="20" spans="1:13" ht="12.75" customHeight="1">
      <c r="A20" s="3">
        <v>44106.695923993058</v>
      </c>
      <c r="B20" s="1" t="s">
        <v>36</v>
      </c>
      <c r="C20" s="1" t="s">
        <v>14</v>
      </c>
      <c r="D20" s="1" t="s">
        <v>11</v>
      </c>
      <c r="E20" s="1" t="s">
        <v>25</v>
      </c>
      <c r="F20" s="28">
        <v>24</v>
      </c>
      <c r="G20" s="29"/>
      <c r="H20" s="28">
        <v>4</v>
      </c>
      <c r="I20" s="29"/>
      <c r="J20" s="28">
        <v>4</v>
      </c>
      <c r="K20" s="29"/>
      <c r="L20" s="28">
        <v>4</v>
      </c>
      <c r="M20" s="29"/>
    </row>
    <row r="21" spans="1:13" ht="12.75" customHeight="1">
      <c r="A21" s="3">
        <v>44106.740411678242</v>
      </c>
      <c r="B21" s="1" t="s">
        <v>37</v>
      </c>
      <c r="C21" s="1" t="s">
        <v>10</v>
      </c>
      <c r="D21" s="1" t="s">
        <v>11</v>
      </c>
      <c r="E21" s="1" t="s">
        <v>38</v>
      </c>
      <c r="F21" s="28">
        <v>21</v>
      </c>
      <c r="G21" s="29"/>
      <c r="H21" s="28">
        <v>5</v>
      </c>
      <c r="I21" s="29"/>
      <c r="J21" s="28">
        <v>5</v>
      </c>
      <c r="K21" s="29"/>
      <c r="L21" s="28">
        <v>5</v>
      </c>
      <c r="M21" s="29"/>
    </row>
    <row r="22" spans="1:13" ht="12.75" customHeight="1">
      <c r="A22" s="3">
        <v>44106.741622974536</v>
      </c>
      <c r="B22" s="1" t="s">
        <v>39</v>
      </c>
      <c r="C22" s="1" t="s">
        <v>10</v>
      </c>
      <c r="D22" s="1" t="s">
        <v>11</v>
      </c>
      <c r="E22" s="1" t="s">
        <v>38</v>
      </c>
      <c r="F22" s="28">
        <v>24</v>
      </c>
      <c r="G22" s="29"/>
      <c r="H22" s="28">
        <v>4</v>
      </c>
      <c r="I22" s="29"/>
      <c r="J22" s="28">
        <v>4</v>
      </c>
      <c r="K22" s="29"/>
      <c r="L22" s="28">
        <v>4</v>
      </c>
      <c r="M22" s="29"/>
    </row>
    <row r="23" spans="1:13" ht="12.75" customHeight="1">
      <c r="A23" s="3">
        <v>44106.769713611109</v>
      </c>
      <c r="B23" s="1" t="s">
        <v>40</v>
      </c>
      <c r="C23" s="1" t="s">
        <v>14</v>
      </c>
      <c r="D23" s="1" t="s">
        <v>11</v>
      </c>
      <c r="E23" s="1" t="s">
        <v>38</v>
      </c>
      <c r="F23" s="28">
        <v>18</v>
      </c>
      <c r="G23" s="29"/>
      <c r="H23" s="28">
        <v>2</v>
      </c>
      <c r="I23" s="29"/>
      <c r="J23" s="28">
        <v>4</v>
      </c>
      <c r="K23" s="29"/>
      <c r="L23" s="28">
        <v>3</v>
      </c>
      <c r="M23" s="29"/>
    </row>
    <row r="24" spans="1:13" ht="12.75" customHeight="1">
      <c r="A24" s="3">
        <v>44106.782628877314</v>
      </c>
      <c r="B24" s="1" t="s">
        <v>41</v>
      </c>
      <c r="C24" s="1" t="s">
        <v>10</v>
      </c>
      <c r="D24" s="1" t="s">
        <v>11</v>
      </c>
      <c r="E24" s="1" t="s">
        <v>12</v>
      </c>
      <c r="F24" s="28">
        <v>17</v>
      </c>
      <c r="G24" s="29"/>
      <c r="H24" s="28">
        <v>4</v>
      </c>
      <c r="I24" s="29"/>
      <c r="J24" s="28">
        <v>5</v>
      </c>
      <c r="K24" s="29"/>
      <c r="L24" s="28">
        <v>3</v>
      </c>
      <c r="M24" s="29"/>
    </row>
    <row r="25" spans="1:13" ht="12.75" customHeight="1">
      <c r="A25" s="3">
        <v>44106.809738356482</v>
      </c>
      <c r="B25" s="1" t="s">
        <v>42</v>
      </c>
      <c r="C25" s="1" t="s">
        <v>14</v>
      </c>
      <c r="D25" s="1" t="s">
        <v>11</v>
      </c>
      <c r="E25" s="1" t="s">
        <v>25</v>
      </c>
      <c r="F25" s="28">
        <v>23</v>
      </c>
      <c r="G25" s="29"/>
      <c r="H25" s="28">
        <v>4</v>
      </c>
      <c r="I25" s="29"/>
      <c r="J25" s="28">
        <v>5</v>
      </c>
      <c r="K25" s="29"/>
      <c r="L25" s="28">
        <v>1</v>
      </c>
      <c r="M25" s="29"/>
    </row>
    <row r="26" spans="1:13" ht="12.75" customHeight="1">
      <c r="A26" s="3">
        <v>44106.813221203702</v>
      </c>
      <c r="B26" s="1" t="s">
        <v>43</v>
      </c>
      <c r="C26" s="1" t="s">
        <v>10</v>
      </c>
      <c r="D26" s="1" t="s">
        <v>11</v>
      </c>
      <c r="E26" s="1" t="s">
        <v>12</v>
      </c>
      <c r="F26" s="28">
        <v>18</v>
      </c>
      <c r="G26" s="29"/>
      <c r="H26" s="28">
        <v>3</v>
      </c>
      <c r="I26" s="29"/>
      <c r="J26" s="28">
        <v>4</v>
      </c>
      <c r="K26" s="29"/>
      <c r="L26" s="28">
        <v>2</v>
      </c>
      <c r="M26" s="29"/>
    </row>
    <row r="27" spans="1:13" ht="12.75" customHeight="1">
      <c r="A27" s="3">
        <v>44106.838674768514</v>
      </c>
      <c r="B27" s="1" t="s">
        <v>44</v>
      </c>
      <c r="C27" s="1" t="s">
        <v>10</v>
      </c>
      <c r="D27" s="1" t="s">
        <v>11</v>
      </c>
      <c r="E27" s="1" t="s">
        <v>12</v>
      </c>
      <c r="F27" s="28">
        <v>21</v>
      </c>
      <c r="G27" s="29"/>
      <c r="H27" s="28">
        <v>4</v>
      </c>
      <c r="I27" s="29"/>
      <c r="J27" s="28">
        <v>5</v>
      </c>
      <c r="K27" s="29"/>
      <c r="L27" s="28">
        <v>4</v>
      </c>
      <c r="M27" s="29"/>
    </row>
    <row r="28" spans="1:13" ht="12.75" customHeight="1">
      <c r="A28" s="3">
        <v>44107.325662187504</v>
      </c>
      <c r="B28" s="1" t="s">
        <v>45</v>
      </c>
      <c r="C28" s="1" t="s">
        <v>14</v>
      </c>
      <c r="D28" s="1" t="s">
        <v>19</v>
      </c>
      <c r="E28" s="1" t="s">
        <v>20</v>
      </c>
      <c r="F28" s="28">
        <v>23</v>
      </c>
      <c r="G28" s="29"/>
      <c r="H28" s="28">
        <v>3</v>
      </c>
      <c r="I28" s="29"/>
      <c r="J28" s="28">
        <v>5</v>
      </c>
      <c r="K28" s="29"/>
      <c r="L28" s="28">
        <v>5</v>
      </c>
      <c r="M28" s="29"/>
    </row>
    <row r="29" spans="1:13" ht="12.75" customHeight="1">
      <c r="A29" s="3">
        <v>44107.402108321759</v>
      </c>
      <c r="B29" s="1" t="s">
        <v>46</v>
      </c>
      <c r="C29" s="1" t="s">
        <v>10</v>
      </c>
      <c r="D29" s="1" t="s">
        <v>47</v>
      </c>
      <c r="E29" s="1" t="s">
        <v>48</v>
      </c>
      <c r="F29" s="28">
        <v>24</v>
      </c>
      <c r="G29" s="29"/>
      <c r="H29" s="28">
        <v>1</v>
      </c>
      <c r="I29" s="29"/>
      <c r="J29" s="28">
        <v>4</v>
      </c>
      <c r="K29" s="29"/>
      <c r="L29" s="28">
        <v>5</v>
      </c>
      <c r="M29" s="29"/>
    </row>
    <row r="30" spans="1:13" ht="12.75" customHeight="1">
      <c r="A30" s="3">
        <v>44107.40842226852</v>
      </c>
      <c r="B30" s="1" t="s">
        <v>49</v>
      </c>
      <c r="C30" s="1" t="s">
        <v>10</v>
      </c>
      <c r="D30" s="1" t="s">
        <v>11</v>
      </c>
      <c r="E30" s="1" t="s">
        <v>38</v>
      </c>
      <c r="F30" s="28">
        <v>24</v>
      </c>
      <c r="G30" s="29"/>
      <c r="H30" s="28">
        <v>5</v>
      </c>
      <c r="I30" s="29"/>
      <c r="J30" s="28">
        <v>5</v>
      </c>
      <c r="K30" s="29"/>
      <c r="L30" s="28">
        <v>3</v>
      </c>
      <c r="M30" s="29"/>
    </row>
    <row r="31" spans="1:13" ht="12.75" customHeight="1">
      <c r="A31" s="3">
        <v>44107.800182592589</v>
      </c>
      <c r="B31" s="1" t="s">
        <v>50</v>
      </c>
      <c r="C31" s="1" t="s">
        <v>10</v>
      </c>
      <c r="D31" s="1" t="s">
        <v>11</v>
      </c>
      <c r="E31" s="1" t="s">
        <v>12</v>
      </c>
      <c r="F31" s="28">
        <v>15</v>
      </c>
      <c r="G31" s="29"/>
      <c r="H31" s="28">
        <v>3</v>
      </c>
      <c r="I31" s="29"/>
      <c r="J31" s="28">
        <v>5</v>
      </c>
      <c r="K31" s="29"/>
      <c r="L31" s="28">
        <v>4</v>
      </c>
      <c r="M31" s="29"/>
    </row>
    <row r="32" spans="1:13" ht="12.75" customHeight="1">
      <c r="A32" s="3">
        <v>44107.802490925926</v>
      </c>
      <c r="B32" s="1" t="s">
        <v>51</v>
      </c>
      <c r="C32" s="1" t="s">
        <v>14</v>
      </c>
      <c r="D32" s="1" t="s">
        <v>19</v>
      </c>
      <c r="E32" s="1" t="s">
        <v>20</v>
      </c>
      <c r="F32" s="28">
        <v>23</v>
      </c>
      <c r="G32" s="29"/>
      <c r="H32" s="28">
        <v>3</v>
      </c>
      <c r="I32" s="29"/>
      <c r="J32" s="28">
        <v>4</v>
      </c>
      <c r="K32" s="29"/>
      <c r="L32" s="28">
        <v>5</v>
      </c>
      <c r="M32" s="29"/>
    </row>
    <row r="33" spans="1:13" ht="12.75" customHeight="1">
      <c r="A33" s="3">
        <v>44107.804447337963</v>
      </c>
      <c r="B33" s="1" t="s">
        <v>52</v>
      </c>
      <c r="C33" s="1" t="s">
        <v>10</v>
      </c>
      <c r="D33" s="1" t="s">
        <v>11</v>
      </c>
      <c r="E33" s="1" t="s">
        <v>38</v>
      </c>
      <c r="F33" s="28">
        <v>23</v>
      </c>
      <c r="G33" s="29"/>
      <c r="H33" s="28">
        <v>1</v>
      </c>
      <c r="I33" s="29"/>
      <c r="J33" s="28">
        <v>5</v>
      </c>
      <c r="K33" s="29"/>
      <c r="L33" s="28">
        <v>5</v>
      </c>
      <c r="M33" s="29"/>
    </row>
    <row r="34" spans="1:13" ht="12.75" customHeight="1">
      <c r="A34" s="3">
        <v>44107.836357523149</v>
      </c>
      <c r="B34" s="1" t="s">
        <v>53</v>
      </c>
      <c r="C34" s="1" t="s">
        <v>10</v>
      </c>
      <c r="D34" s="1" t="s">
        <v>19</v>
      </c>
      <c r="E34" s="1" t="s">
        <v>23</v>
      </c>
      <c r="F34" s="28">
        <v>4</v>
      </c>
      <c r="G34" s="29"/>
      <c r="H34" s="28">
        <v>4</v>
      </c>
      <c r="I34" s="29"/>
      <c r="J34" s="28">
        <v>3</v>
      </c>
      <c r="K34" s="29"/>
      <c r="L34" s="28">
        <v>5</v>
      </c>
      <c r="M34" s="29"/>
    </row>
    <row r="35" spans="1:13" ht="12.75" customHeight="1">
      <c r="A35" s="3">
        <v>44107.844081516203</v>
      </c>
      <c r="B35" s="1" t="s">
        <v>54</v>
      </c>
      <c r="C35" s="1" t="s">
        <v>14</v>
      </c>
      <c r="D35" s="1" t="s">
        <v>19</v>
      </c>
      <c r="E35" s="1" t="s">
        <v>20</v>
      </c>
      <c r="F35" s="28">
        <v>21</v>
      </c>
      <c r="G35" s="29"/>
      <c r="H35" s="28">
        <v>4</v>
      </c>
      <c r="I35" s="29"/>
      <c r="J35" s="28">
        <v>4</v>
      </c>
      <c r="K35" s="29"/>
      <c r="L35" s="28">
        <v>5</v>
      </c>
      <c r="M35" s="29"/>
    </row>
    <row r="36" spans="1:13" ht="12.75" customHeight="1">
      <c r="A36" s="3">
        <v>44107.850265752313</v>
      </c>
      <c r="B36" s="1" t="s">
        <v>55</v>
      </c>
      <c r="C36" s="1" t="s">
        <v>10</v>
      </c>
      <c r="D36" s="1" t="s">
        <v>11</v>
      </c>
      <c r="E36" s="1" t="s">
        <v>12</v>
      </c>
      <c r="F36" s="28">
        <v>18</v>
      </c>
      <c r="G36" s="29"/>
      <c r="H36" s="28">
        <v>3</v>
      </c>
      <c r="I36" s="29"/>
      <c r="J36" s="28">
        <v>4</v>
      </c>
      <c r="K36" s="29"/>
      <c r="L36" s="28">
        <v>5</v>
      </c>
      <c r="M36" s="29"/>
    </row>
    <row r="37" spans="1:13" ht="12.75" customHeight="1">
      <c r="A37" s="3">
        <v>44109.637590983795</v>
      </c>
      <c r="B37" s="1" t="s">
        <v>56</v>
      </c>
      <c r="C37" s="1" t="s">
        <v>14</v>
      </c>
      <c r="D37" s="1" t="s">
        <v>57</v>
      </c>
      <c r="E37" s="1" t="s">
        <v>58</v>
      </c>
      <c r="F37" s="28">
        <v>21</v>
      </c>
      <c r="G37" s="29"/>
      <c r="H37" s="28">
        <v>4</v>
      </c>
      <c r="I37" s="29"/>
      <c r="J37" s="28">
        <v>3</v>
      </c>
      <c r="K37" s="29"/>
      <c r="L37" s="28">
        <v>5</v>
      </c>
      <c r="M37" s="29"/>
    </row>
    <row r="38" spans="1:13" ht="12.75" customHeight="1">
      <c r="A38" s="3">
        <v>44109.892916122684</v>
      </c>
      <c r="B38" s="1" t="s">
        <v>59</v>
      </c>
      <c r="C38" s="1" t="s">
        <v>14</v>
      </c>
      <c r="D38" s="1" t="s">
        <v>19</v>
      </c>
      <c r="E38" s="1" t="s">
        <v>20</v>
      </c>
      <c r="F38" s="28">
        <v>23</v>
      </c>
      <c r="G38" s="29"/>
      <c r="H38" s="28">
        <v>5</v>
      </c>
      <c r="I38" s="29"/>
      <c r="J38" s="28">
        <v>5</v>
      </c>
      <c r="K38" s="29"/>
      <c r="L38" s="28">
        <v>5</v>
      </c>
      <c r="M38" s="29"/>
    </row>
    <row r="39" spans="1:13" ht="12.75" customHeight="1">
      <c r="A39" s="3">
        <v>44109.902822523145</v>
      </c>
      <c r="B39" s="1" t="s">
        <v>60</v>
      </c>
      <c r="C39" s="1" t="s">
        <v>14</v>
      </c>
      <c r="D39" s="1" t="s">
        <v>19</v>
      </c>
      <c r="E39" s="1" t="s">
        <v>23</v>
      </c>
      <c r="F39" s="28">
        <v>7</v>
      </c>
      <c r="G39" s="29"/>
      <c r="H39" s="28">
        <v>5</v>
      </c>
      <c r="I39" s="29"/>
      <c r="J39" s="28">
        <v>5</v>
      </c>
      <c r="K39" s="29"/>
      <c r="L39" s="28">
        <v>2</v>
      </c>
      <c r="M39" s="29"/>
    </row>
    <row r="40" spans="1:13" ht="12.75" customHeight="1">
      <c r="A40" s="3">
        <v>44109.903588900459</v>
      </c>
      <c r="B40" s="1" t="s">
        <v>61</v>
      </c>
      <c r="C40" s="1" t="s">
        <v>10</v>
      </c>
      <c r="D40" s="1" t="s">
        <v>11</v>
      </c>
      <c r="E40" s="1" t="s">
        <v>12</v>
      </c>
      <c r="F40" s="28">
        <v>15</v>
      </c>
      <c r="G40" s="29"/>
      <c r="H40" s="28">
        <v>3</v>
      </c>
      <c r="I40" s="29"/>
      <c r="J40" s="28">
        <v>4</v>
      </c>
      <c r="K40" s="29"/>
      <c r="L40" s="28">
        <v>3</v>
      </c>
      <c r="M40" s="29"/>
    </row>
    <row r="41" spans="1:13" ht="12.75" customHeight="1">
      <c r="A41" s="3">
        <v>44109.907300798615</v>
      </c>
      <c r="B41" s="1" t="s">
        <v>62</v>
      </c>
      <c r="C41" s="1" t="s">
        <v>14</v>
      </c>
      <c r="D41" s="1" t="s">
        <v>11</v>
      </c>
      <c r="E41" s="1" t="s">
        <v>25</v>
      </c>
      <c r="F41" s="28">
        <v>6</v>
      </c>
      <c r="G41" s="29"/>
      <c r="H41" s="28">
        <v>4</v>
      </c>
      <c r="I41" s="29"/>
      <c r="J41" s="28">
        <v>4</v>
      </c>
      <c r="K41" s="29"/>
      <c r="L41" s="28">
        <v>4</v>
      </c>
      <c r="M41" s="29"/>
    </row>
    <row r="42" spans="1:13" ht="12.75" customHeight="1">
      <c r="A42" s="3">
        <v>44109.914213460652</v>
      </c>
      <c r="B42" s="1" t="s">
        <v>63</v>
      </c>
      <c r="C42" s="1" t="s">
        <v>10</v>
      </c>
      <c r="D42" s="1" t="s">
        <v>11</v>
      </c>
      <c r="E42" s="1" t="s">
        <v>12</v>
      </c>
      <c r="F42" s="28">
        <v>20</v>
      </c>
      <c r="G42" s="29"/>
      <c r="H42" s="28">
        <v>4</v>
      </c>
      <c r="I42" s="29"/>
      <c r="J42" s="28">
        <v>3</v>
      </c>
      <c r="K42" s="29"/>
      <c r="L42" s="28">
        <v>2</v>
      </c>
      <c r="M42" s="29"/>
    </row>
    <row r="43" spans="1:13" ht="12.75" customHeight="1">
      <c r="A43" s="3">
        <v>44109.920615219904</v>
      </c>
      <c r="B43" s="1" t="s">
        <v>64</v>
      </c>
      <c r="C43" s="1" t="s">
        <v>10</v>
      </c>
      <c r="D43" s="1" t="s">
        <v>11</v>
      </c>
      <c r="E43" s="1" t="s">
        <v>12</v>
      </c>
      <c r="F43" s="28">
        <v>14</v>
      </c>
      <c r="G43" s="29"/>
      <c r="H43" s="28">
        <v>4</v>
      </c>
      <c r="I43" s="29"/>
      <c r="J43" s="28">
        <v>4</v>
      </c>
      <c r="K43" s="29"/>
      <c r="L43" s="28">
        <v>4</v>
      </c>
      <c r="M43" s="29"/>
    </row>
    <row r="44" spans="1:13" ht="12.75" customHeight="1">
      <c r="A44" s="3">
        <v>44109.924976458336</v>
      </c>
      <c r="B44" s="1" t="s">
        <v>65</v>
      </c>
      <c r="C44" s="1" t="s">
        <v>10</v>
      </c>
      <c r="D44" s="1" t="s">
        <v>11</v>
      </c>
      <c r="E44" s="1" t="s">
        <v>38</v>
      </c>
      <c r="F44" s="28">
        <v>21</v>
      </c>
      <c r="G44" s="29"/>
      <c r="H44" s="28">
        <v>3</v>
      </c>
      <c r="I44" s="29"/>
      <c r="J44" s="28">
        <v>5</v>
      </c>
      <c r="K44" s="29"/>
      <c r="L44" s="28">
        <v>5</v>
      </c>
      <c r="M44" s="29"/>
    </row>
    <row r="45" spans="1:13" ht="12.75" customHeight="1">
      <c r="A45" s="3">
        <v>44109.951003043985</v>
      </c>
      <c r="B45" s="1" t="s">
        <v>66</v>
      </c>
      <c r="C45" s="1" t="s">
        <v>10</v>
      </c>
      <c r="D45" s="1" t="s">
        <v>11</v>
      </c>
      <c r="E45" s="1" t="s">
        <v>12</v>
      </c>
      <c r="F45" s="28">
        <v>23</v>
      </c>
      <c r="G45" s="29"/>
      <c r="H45" s="28">
        <v>4</v>
      </c>
      <c r="I45" s="29"/>
      <c r="J45" s="28">
        <v>4</v>
      </c>
      <c r="K45" s="29"/>
      <c r="L45" s="28">
        <v>3</v>
      </c>
      <c r="M45" s="29"/>
    </row>
    <row r="46" spans="1:13" ht="12.75" customHeight="1">
      <c r="A46" s="3">
        <v>44110.180871388889</v>
      </c>
      <c r="B46" s="1" t="s">
        <v>67</v>
      </c>
      <c r="C46" s="1" t="s">
        <v>10</v>
      </c>
      <c r="D46" s="1" t="s">
        <v>11</v>
      </c>
      <c r="E46" s="1" t="s">
        <v>12</v>
      </c>
      <c r="F46" s="28">
        <v>12</v>
      </c>
      <c r="G46" s="29"/>
      <c r="H46" s="28">
        <v>3</v>
      </c>
      <c r="I46" s="29"/>
      <c r="J46" s="28">
        <v>2</v>
      </c>
      <c r="K46" s="29"/>
      <c r="L46" s="28">
        <v>3</v>
      </c>
      <c r="M46" s="29"/>
    </row>
    <row r="47" spans="1:13" ht="12.75" customHeight="1">
      <c r="A47" s="3">
        <v>44110.303574664351</v>
      </c>
      <c r="B47" s="1" t="s">
        <v>68</v>
      </c>
      <c r="C47" s="1" t="s">
        <v>10</v>
      </c>
      <c r="D47" s="1" t="s">
        <v>11</v>
      </c>
      <c r="E47" s="1" t="s">
        <v>12</v>
      </c>
      <c r="F47" s="28">
        <v>16</v>
      </c>
      <c r="G47" s="29"/>
      <c r="H47" s="28">
        <v>3</v>
      </c>
      <c r="I47" s="29"/>
      <c r="J47" s="28">
        <v>4</v>
      </c>
      <c r="K47" s="29"/>
      <c r="L47" s="28">
        <v>5</v>
      </c>
      <c r="M47" s="29"/>
    </row>
    <row r="48" spans="1:13" ht="12.75" customHeight="1">
      <c r="A48" s="3">
        <v>44110.367124687502</v>
      </c>
      <c r="B48" s="1" t="s">
        <v>69</v>
      </c>
      <c r="C48" s="1" t="s">
        <v>14</v>
      </c>
      <c r="D48" s="1" t="s">
        <v>19</v>
      </c>
      <c r="E48" s="1" t="s">
        <v>20</v>
      </c>
      <c r="F48" s="28">
        <v>12</v>
      </c>
      <c r="G48" s="29"/>
      <c r="H48" s="28">
        <v>4</v>
      </c>
      <c r="I48" s="29"/>
      <c r="J48" s="28">
        <v>5</v>
      </c>
      <c r="K48" s="29"/>
      <c r="L48" s="28">
        <v>5</v>
      </c>
      <c r="M48" s="29"/>
    </row>
    <row r="49" spans="1:13" ht="12.75" customHeight="1">
      <c r="A49" s="3">
        <v>44110.383396446763</v>
      </c>
      <c r="B49" s="1" t="s">
        <v>70</v>
      </c>
      <c r="C49" s="1" t="s">
        <v>10</v>
      </c>
      <c r="D49" s="1" t="s">
        <v>11</v>
      </c>
      <c r="E49" s="1" t="s">
        <v>38</v>
      </c>
      <c r="F49" s="28">
        <v>18</v>
      </c>
      <c r="G49" s="29"/>
      <c r="H49" s="28">
        <v>4</v>
      </c>
      <c r="I49" s="29"/>
      <c r="J49" s="28">
        <v>5</v>
      </c>
      <c r="K49" s="29"/>
      <c r="L49" s="28">
        <v>2</v>
      </c>
      <c r="M49" s="29"/>
    </row>
    <row r="50" spans="1:13" ht="12.75" customHeight="1">
      <c r="A50" s="3">
        <v>44110.383447592598</v>
      </c>
      <c r="B50" s="1" t="s">
        <v>71</v>
      </c>
      <c r="C50" s="1" t="s">
        <v>10</v>
      </c>
      <c r="D50" s="1" t="s">
        <v>11</v>
      </c>
      <c r="E50" s="1" t="s">
        <v>38</v>
      </c>
      <c r="F50" s="28">
        <v>12</v>
      </c>
      <c r="G50" s="29"/>
      <c r="H50" s="28">
        <v>5</v>
      </c>
      <c r="I50" s="29"/>
      <c r="J50" s="28">
        <v>3</v>
      </c>
      <c r="K50" s="29"/>
      <c r="L50" s="28">
        <v>4</v>
      </c>
      <c r="M50" s="29"/>
    </row>
    <row r="51" spans="1:13" ht="12.75" customHeight="1">
      <c r="A51" s="3">
        <v>44110.397726493058</v>
      </c>
      <c r="B51" s="1" t="s">
        <v>72</v>
      </c>
      <c r="C51" s="1" t="s">
        <v>10</v>
      </c>
      <c r="D51" s="1" t="s">
        <v>11</v>
      </c>
      <c r="E51" s="1" t="s">
        <v>38</v>
      </c>
      <c r="F51" s="28">
        <v>12</v>
      </c>
      <c r="G51" s="29"/>
      <c r="H51" s="28">
        <v>4</v>
      </c>
      <c r="I51" s="29"/>
      <c r="J51" s="28">
        <v>5</v>
      </c>
      <c r="K51" s="29"/>
      <c r="L51" s="28">
        <v>5</v>
      </c>
      <c r="M51" s="29"/>
    </row>
    <row r="52" spans="1:13" ht="12.75" customHeight="1">
      <c r="A52" s="3">
        <v>44110.397761979169</v>
      </c>
      <c r="B52" s="1" t="s">
        <v>73</v>
      </c>
      <c r="C52" s="1" t="s">
        <v>14</v>
      </c>
      <c r="D52" s="1" t="s">
        <v>11</v>
      </c>
      <c r="E52" s="1" t="s">
        <v>38</v>
      </c>
      <c r="F52" s="28">
        <v>15</v>
      </c>
      <c r="G52" s="29"/>
      <c r="H52" s="28">
        <v>4</v>
      </c>
      <c r="I52" s="29"/>
      <c r="J52" s="28">
        <v>5</v>
      </c>
      <c r="K52" s="29"/>
      <c r="L52" s="28">
        <v>1</v>
      </c>
      <c r="M52" s="29"/>
    </row>
    <row r="53" spans="1:13" ht="12.75" customHeight="1">
      <c r="A53" s="3">
        <v>44110.47610133102</v>
      </c>
      <c r="B53" s="1" t="s">
        <v>74</v>
      </c>
      <c r="C53" s="1" t="s">
        <v>14</v>
      </c>
      <c r="D53" s="1" t="s">
        <v>11</v>
      </c>
      <c r="E53" s="1" t="s">
        <v>12</v>
      </c>
      <c r="F53" s="28">
        <v>6</v>
      </c>
      <c r="G53" s="29"/>
      <c r="H53" s="28">
        <v>2</v>
      </c>
      <c r="I53" s="29"/>
      <c r="J53" s="28">
        <v>3</v>
      </c>
      <c r="K53" s="29"/>
      <c r="L53" s="28">
        <v>2</v>
      </c>
      <c r="M53" s="29"/>
    </row>
    <row r="54" spans="1:13" ht="12.75" customHeight="1">
      <c r="A54" s="3">
        <v>44110.520740243053</v>
      </c>
      <c r="B54" s="1" t="s">
        <v>75</v>
      </c>
      <c r="C54" s="1" t="s">
        <v>10</v>
      </c>
      <c r="D54" s="1" t="s">
        <v>11</v>
      </c>
      <c r="E54" s="1" t="s">
        <v>38</v>
      </c>
      <c r="F54" s="28">
        <v>6</v>
      </c>
      <c r="G54" s="29"/>
      <c r="H54" s="28">
        <v>4</v>
      </c>
      <c r="I54" s="29"/>
      <c r="J54" s="28">
        <v>3</v>
      </c>
      <c r="K54" s="29"/>
      <c r="L54" s="28">
        <v>2</v>
      </c>
      <c r="M54" s="29"/>
    </row>
    <row r="55" spans="1:13" ht="12.75" customHeight="1">
      <c r="A55" s="3">
        <v>44110.756593819446</v>
      </c>
      <c r="B55" s="1" t="s">
        <v>76</v>
      </c>
      <c r="C55" s="1" t="s">
        <v>14</v>
      </c>
      <c r="D55" s="1" t="s">
        <v>47</v>
      </c>
      <c r="E55" s="1" t="s">
        <v>77</v>
      </c>
      <c r="F55" s="28">
        <v>18</v>
      </c>
      <c r="G55" s="29"/>
      <c r="H55" s="28">
        <v>5</v>
      </c>
      <c r="I55" s="29"/>
      <c r="J55" s="28">
        <v>4</v>
      </c>
      <c r="K55" s="29"/>
      <c r="L55" s="28">
        <v>1</v>
      </c>
      <c r="M55" s="29"/>
    </row>
    <row r="56" spans="1:13" ht="12.75" customHeight="1">
      <c r="A56" s="3">
        <v>44111.582854641209</v>
      </c>
      <c r="B56" s="1" t="s">
        <v>78</v>
      </c>
      <c r="C56" s="1" t="s">
        <v>14</v>
      </c>
      <c r="D56" s="1" t="s">
        <v>19</v>
      </c>
      <c r="E56" s="1" t="s">
        <v>23</v>
      </c>
      <c r="F56" s="28">
        <v>7</v>
      </c>
      <c r="G56" s="29"/>
      <c r="H56" s="28">
        <v>3</v>
      </c>
      <c r="I56" s="29"/>
      <c r="J56" s="28">
        <v>4</v>
      </c>
      <c r="K56" s="29"/>
      <c r="L56" s="28">
        <v>5</v>
      </c>
      <c r="M56" s="29"/>
    </row>
    <row r="57" spans="1:13" ht="12.75" customHeight="1">
      <c r="A57" s="3">
        <v>44111.844887245374</v>
      </c>
      <c r="B57" s="1" t="s">
        <v>79</v>
      </c>
      <c r="C57" s="1" t="s">
        <v>10</v>
      </c>
      <c r="D57" s="1" t="s">
        <v>11</v>
      </c>
      <c r="E57" s="1" t="s">
        <v>16</v>
      </c>
      <c r="F57" s="28">
        <v>12</v>
      </c>
      <c r="G57" s="29"/>
      <c r="H57" s="28">
        <v>5</v>
      </c>
      <c r="I57" s="29"/>
      <c r="J57" s="28">
        <v>5</v>
      </c>
      <c r="K57" s="29"/>
      <c r="L57" s="28">
        <v>4</v>
      </c>
      <c r="M57" s="29"/>
    </row>
    <row r="58" spans="1:13" ht="12.75" customHeight="1">
      <c r="A58" s="3">
        <v>44111.846070555555</v>
      </c>
      <c r="B58" s="1" t="s">
        <v>80</v>
      </c>
      <c r="C58" s="1" t="s">
        <v>10</v>
      </c>
      <c r="D58" s="1" t="s">
        <v>11</v>
      </c>
      <c r="E58" s="1" t="s">
        <v>38</v>
      </c>
      <c r="F58" s="28">
        <v>12</v>
      </c>
      <c r="G58" s="29"/>
      <c r="H58" s="28">
        <v>5</v>
      </c>
      <c r="I58" s="29"/>
      <c r="J58" s="28">
        <v>5</v>
      </c>
      <c r="K58" s="29"/>
      <c r="L58" s="28">
        <v>5</v>
      </c>
      <c r="M58" s="29"/>
    </row>
    <row r="59" spans="1:13" ht="12.75" customHeight="1">
      <c r="A59" s="3">
        <v>44111.846711377315</v>
      </c>
      <c r="B59" s="1" t="s">
        <v>81</v>
      </c>
      <c r="C59" s="1" t="s">
        <v>10</v>
      </c>
      <c r="D59" s="1" t="s">
        <v>11</v>
      </c>
      <c r="E59" s="1" t="s">
        <v>38</v>
      </c>
      <c r="F59" s="28">
        <v>12</v>
      </c>
      <c r="G59" s="29"/>
      <c r="H59" s="28">
        <v>4</v>
      </c>
      <c r="I59" s="29"/>
      <c r="J59" s="28">
        <v>5</v>
      </c>
      <c r="K59" s="29"/>
      <c r="L59" s="28">
        <v>2</v>
      </c>
      <c r="M59" s="29"/>
    </row>
    <row r="60" spans="1:13" ht="12.75" customHeight="1">
      <c r="A60" s="3">
        <v>44111.847194849535</v>
      </c>
      <c r="B60" s="1" t="s">
        <v>82</v>
      </c>
      <c r="C60" s="1" t="s">
        <v>14</v>
      </c>
      <c r="D60" s="1" t="s">
        <v>11</v>
      </c>
      <c r="E60" s="1" t="s">
        <v>12</v>
      </c>
      <c r="F60" s="28">
        <v>13</v>
      </c>
      <c r="G60" s="29"/>
      <c r="H60" s="28">
        <v>4</v>
      </c>
      <c r="I60" s="29"/>
      <c r="J60" s="28">
        <v>5</v>
      </c>
      <c r="K60" s="29"/>
      <c r="L60" s="28">
        <v>4</v>
      </c>
      <c r="M60" s="29"/>
    </row>
    <row r="61" spans="1:13" ht="12.75" customHeight="1">
      <c r="A61" s="3">
        <v>44112.496869490744</v>
      </c>
      <c r="B61" s="1" t="s">
        <v>83</v>
      </c>
      <c r="C61" s="1" t="s">
        <v>10</v>
      </c>
      <c r="D61" s="1" t="s">
        <v>11</v>
      </c>
      <c r="E61" s="1" t="s">
        <v>12</v>
      </c>
      <c r="F61" s="28">
        <v>6</v>
      </c>
      <c r="G61" s="29"/>
      <c r="H61" s="28">
        <v>3</v>
      </c>
      <c r="I61" s="29"/>
      <c r="J61" s="28">
        <v>5</v>
      </c>
      <c r="K61" s="29"/>
      <c r="L61" s="28">
        <v>4</v>
      </c>
      <c r="M61" s="29"/>
    </row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44">
    <mergeCell ref="J47:K47"/>
    <mergeCell ref="L47:M47"/>
    <mergeCell ref="F48:G48"/>
    <mergeCell ref="H48:I48"/>
    <mergeCell ref="J40:K40"/>
    <mergeCell ref="L40:M40"/>
    <mergeCell ref="F38:G38"/>
    <mergeCell ref="F39:G39"/>
    <mergeCell ref="H39:I39"/>
    <mergeCell ref="J39:K39"/>
    <mergeCell ref="L39:M39"/>
    <mergeCell ref="F40:G40"/>
    <mergeCell ref="H40:I40"/>
    <mergeCell ref="H38:I38"/>
    <mergeCell ref="J38:K38"/>
    <mergeCell ref="J36:K36"/>
    <mergeCell ref="L36:M36"/>
    <mergeCell ref="F37:G37"/>
    <mergeCell ref="H37:I37"/>
    <mergeCell ref="J37:K37"/>
    <mergeCell ref="L37:M37"/>
    <mergeCell ref="L38:M38"/>
    <mergeCell ref="H34:I34"/>
    <mergeCell ref="J34:K34"/>
    <mergeCell ref="L34:M34"/>
    <mergeCell ref="F34:G34"/>
    <mergeCell ref="F35:G35"/>
    <mergeCell ref="H35:I35"/>
    <mergeCell ref="J35:K35"/>
    <mergeCell ref="L35:M35"/>
    <mergeCell ref="F36:G36"/>
    <mergeCell ref="H36:I36"/>
    <mergeCell ref="H31:I31"/>
    <mergeCell ref="J31:K31"/>
    <mergeCell ref="L31:M31"/>
    <mergeCell ref="F32:G32"/>
    <mergeCell ref="H32:I32"/>
    <mergeCell ref="F33:G33"/>
    <mergeCell ref="H33:I33"/>
    <mergeCell ref="J33:K33"/>
    <mergeCell ref="L33:M33"/>
    <mergeCell ref="J60:K60"/>
    <mergeCell ref="L60:M60"/>
    <mergeCell ref="F61:G61"/>
    <mergeCell ref="H61:I61"/>
    <mergeCell ref="J61:K61"/>
    <mergeCell ref="L61:M61"/>
    <mergeCell ref="F25:G25"/>
    <mergeCell ref="H25:I25"/>
    <mergeCell ref="J25:K25"/>
    <mergeCell ref="L25:M25"/>
    <mergeCell ref="H26:I26"/>
    <mergeCell ref="J26:K26"/>
    <mergeCell ref="L26:M26"/>
    <mergeCell ref="F26:G26"/>
    <mergeCell ref="F27:G27"/>
    <mergeCell ref="H27:I27"/>
    <mergeCell ref="J27:K27"/>
    <mergeCell ref="L27:M27"/>
    <mergeCell ref="F28:G28"/>
    <mergeCell ref="H28:I28"/>
    <mergeCell ref="J32:K32"/>
    <mergeCell ref="L32:M32"/>
    <mergeCell ref="F30:G30"/>
    <mergeCell ref="F31:G31"/>
    <mergeCell ref="L6:M6"/>
    <mergeCell ref="J8:K8"/>
    <mergeCell ref="L8:M8"/>
    <mergeCell ref="F6:G6"/>
    <mergeCell ref="F7:G7"/>
    <mergeCell ref="H7:I7"/>
    <mergeCell ref="J7:K7"/>
    <mergeCell ref="L7:M7"/>
    <mergeCell ref="F8:G8"/>
    <mergeCell ref="H8:I8"/>
    <mergeCell ref="F60:G60"/>
    <mergeCell ref="H60:I60"/>
    <mergeCell ref="F1:G1"/>
    <mergeCell ref="H1:I1"/>
    <mergeCell ref="J1:K1"/>
    <mergeCell ref="L1:M1"/>
    <mergeCell ref="H2:I2"/>
    <mergeCell ref="J2:K2"/>
    <mergeCell ref="L2:M2"/>
    <mergeCell ref="J4:K4"/>
    <mergeCell ref="L4:M4"/>
    <mergeCell ref="F2:G2"/>
    <mergeCell ref="F3:G3"/>
    <mergeCell ref="H3:I3"/>
    <mergeCell ref="J3:K3"/>
    <mergeCell ref="L3:M3"/>
    <mergeCell ref="F4:G4"/>
    <mergeCell ref="H4:I4"/>
    <mergeCell ref="F5:G5"/>
    <mergeCell ref="H5:I5"/>
    <mergeCell ref="J5:K5"/>
    <mergeCell ref="L5:M5"/>
    <mergeCell ref="H6:I6"/>
    <mergeCell ref="J6:K6"/>
    <mergeCell ref="F57:G57"/>
    <mergeCell ref="H57:I57"/>
    <mergeCell ref="J57:K57"/>
    <mergeCell ref="L57:M57"/>
    <mergeCell ref="H58:I58"/>
    <mergeCell ref="J58:K58"/>
    <mergeCell ref="L58:M58"/>
    <mergeCell ref="F58:G58"/>
    <mergeCell ref="F59:G59"/>
    <mergeCell ref="H59:I59"/>
    <mergeCell ref="J59:K59"/>
    <mergeCell ref="L59:M59"/>
    <mergeCell ref="J56:K56"/>
    <mergeCell ref="L56:M56"/>
    <mergeCell ref="F54:G54"/>
    <mergeCell ref="F55:G55"/>
    <mergeCell ref="H55:I55"/>
    <mergeCell ref="J55:K55"/>
    <mergeCell ref="L55:M55"/>
    <mergeCell ref="F56:G56"/>
    <mergeCell ref="H56:I56"/>
    <mergeCell ref="F51:G51"/>
    <mergeCell ref="H51:I51"/>
    <mergeCell ref="J51:K51"/>
    <mergeCell ref="L51:M51"/>
    <mergeCell ref="F52:G52"/>
    <mergeCell ref="H52:I52"/>
    <mergeCell ref="H54:I54"/>
    <mergeCell ref="J54:K54"/>
    <mergeCell ref="J52:K52"/>
    <mergeCell ref="L52:M52"/>
    <mergeCell ref="F53:G53"/>
    <mergeCell ref="H53:I53"/>
    <mergeCell ref="J53:K53"/>
    <mergeCell ref="L53:M53"/>
    <mergeCell ref="L54:M54"/>
    <mergeCell ref="F44:G44"/>
    <mergeCell ref="H44:I44"/>
    <mergeCell ref="F49:G49"/>
    <mergeCell ref="H49:I49"/>
    <mergeCell ref="J49:K49"/>
    <mergeCell ref="L49:M49"/>
    <mergeCell ref="H50:I50"/>
    <mergeCell ref="J50:K50"/>
    <mergeCell ref="L50:M50"/>
    <mergeCell ref="F50:G50"/>
    <mergeCell ref="H46:I46"/>
    <mergeCell ref="J46:K46"/>
    <mergeCell ref="J44:K44"/>
    <mergeCell ref="L44:M44"/>
    <mergeCell ref="F45:G45"/>
    <mergeCell ref="H45:I45"/>
    <mergeCell ref="J45:K45"/>
    <mergeCell ref="L45:M45"/>
    <mergeCell ref="L46:M46"/>
    <mergeCell ref="J48:K48"/>
    <mergeCell ref="L48:M48"/>
    <mergeCell ref="F46:G46"/>
    <mergeCell ref="F47:G47"/>
    <mergeCell ref="H47:I47"/>
    <mergeCell ref="F41:G41"/>
    <mergeCell ref="H41:I41"/>
    <mergeCell ref="J41:K41"/>
    <mergeCell ref="L41:M41"/>
    <mergeCell ref="H42:I42"/>
    <mergeCell ref="J42:K42"/>
    <mergeCell ref="L42:M42"/>
    <mergeCell ref="F42:G42"/>
    <mergeCell ref="F43:G43"/>
    <mergeCell ref="H43:I43"/>
    <mergeCell ref="J43:K43"/>
    <mergeCell ref="L43:M43"/>
    <mergeCell ref="H30:I30"/>
    <mergeCell ref="J30:K30"/>
    <mergeCell ref="J28:K28"/>
    <mergeCell ref="L28:M28"/>
    <mergeCell ref="F29:G29"/>
    <mergeCell ref="H29:I29"/>
    <mergeCell ref="J29:K29"/>
    <mergeCell ref="L29:M29"/>
    <mergeCell ref="L30:M30"/>
    <mergeCell ref="J24:K24"/>
    <mergeCell ref="L24:M24"/>
    <mergeCell ref="F22:G22"/>
    <mergeCell ref="F23:G23"/>
    <mergeCell ref="H23:I23"/>
    <mergeCell ref="J23:K23"/>
    <mergeCell ref="L23:M23"/>
    <mergeCell ref="F24:G24"/>
    <mergeCell ref="H24:I24"/>
    <mergeCell ref="F20:G20"/>
    <mergeCell ref="H20:I20"/>
    <mergeCell ref="H22:I22"/>
    <mergeCell ref="J22:K22"/>
    <mergeCell ref="J20:K20"/>
    <mergeCell ref="L20:M20"/>
    <mergeCell ref="F21:G21"/>
    <mergeCell ref="H21:I21"/>
    <mergeCell ref="J21:K21"/>
    <mergeCell ref="L21:M21"/>
    <mergeCell ref="L22:M22"/>
    <mergeCell ref="F17:G17"/>
    <mergeCell ref="H17:I17"/>
    <mergeCell ref="J17:K17"/>
    <mergeCell ref="L17:M17"/>
    <mergeCell ref="H18:I18"/>
    <mergeCell ref="J18:K18"/>
    <mergeCell ref="L18:M18"/>
    <mergeCell ref="F18:G18"/>
    <mergeCell ref="F19:G19"/>
    <mergeCell ref="H19:I19"/>
    <mergeCell ref="J19:K19"/>
    <mergeCell ref="L19:M19"/>
    <mergeCell ref="J16:K16"/>
    <mergeCell ref="L16:M16"/>
    <mergeCell ref="F14:G14"/>
    <mergeCell ref="F15:G15"/>
    <mergeCell ref="H15:I15"/>
    <mergeCell ref="J15:K15"/>
    <mergeCell ref="L15:M15"/>
    <mergeCell ref="F16:G16"/>
    <mergeCell ref="H16:I16"/>
    <mergeCell ref="F12:G12"/>
    <mergeCell ref="H12:I12"/>
    <mergeCell ref="H14:I14"/>
    <mergeCell ref="J14:K14"/>
    <mergeCell ref="J12:K12"/>
    <mergeCell ref="L12:M12"/>
    <mergeCell ref="F13:G13"/>
    <mergeCell ref="H13:I13"/>
    <mergeCell ref="J13:K13"/>
    <mergeCell ref="L13:M13"/>
    <mergeCell ref="L14:M14"/>
    <mergeCell ref="F9:G9"/>
    <mergeCell ref="H9:I9"/>
    <mergeCell ref="J9:K9"/>
    <mergeCell ref="L9:M9"/>
    <mergeCell ref="H10:I10"/>
    <mergeCell ref="J10:K10"/>
    <mergeCell ref="L10:M10"/>
    <mergeCell ref="F10:G10"/>
    <mergeCell ref="F11:G11"/>
    <mergeCell ref="H11:I11"/>
    <mergeCell ref="J11:K11"/>
    <mergeCell ref="L11:M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/>
  </sheetViews>
  <sheetFormatPr defaultColWidth="14.42578125" defaultRowHeight="15" customHeight="1"/>
  <cols>
    <col min="1" max="1" width="22.28515625" customWidth="1"/>
    <col min="2" max="2" width="9.7109375" customWidth="1"/>
    <col min="3" max="3" width="16.85546875" customWidth="1"/>
    <col min="4" max="6" width="14.42578125" customWidth="1"/>
  </cols>
  <sheetData>
    <row r="1" spans="1:3" ht="15.75" customHeight="1"/>
    <row r="2" spans="1:3" ht="15.75" customHeight="1">
      <c r="A2" s="31" t="s">
        <v>84</v>
      </c>
      <c r="B2" s="32"/>
      <c r="C2" s="33"/>
    </row>
    <row r="3" spans="1:3" ht="15.75" customHeight="1">
      <c r="A3" s="2" t="s">
        <v>85</v>
      </c>
      <c r="B3" s="5" t="s">
        <v>86</v>
      </c>
      <c r="C3" s="6" t="s">
        <v>87</v>
      </c>
    </row>
    <row r="4" spans="1:3" ht="15.75" customHeight="1">
      <c r="A4" s="6" t="s">
        <v>10</v>
      </c>
      <c r="B4" s="6">
        <v>37</v>
      </c>
      <c r="C4" s="7">
        <v>0.61699999999999999</v>
      </c>
    </row>
    <row r="5" spans="1:3" ht="15.75" customHeight="1">
      <c r="A5" s="6" t="s">
        <v>14</v>
      </c>
      <c r="B5" s="6">
        <v>23</v>
      </c>
      <c r="C5" s="7">
        <v>0.38300000000000001</v>
      </c>
    </row>
    <row r="6" spans="1:3" ht="15.75" customHeight="1">
      <c r="A6" s="6" t="s">
        <v>88</v>
      </c>
      <c r="B6" s="6">
        <v>60</v>
      </c>
      <c r="C6" s="7"/>
    </row>
    <row r="7" spans="1:3" ht="15.75" customHeight="1">
      <c r="A7" s="8"/>
      <c r="B7" s="8"/>
      <c r="C7" s="9"/>
    </row>
    <row r="8" spans="1:3" ht="15.75" customHeight="1"/>
    <row r="9" spans="1:3" ht="15.75" customHeight="1"/>
    <row r="10" spans="1:3" ht="15.75" customHeight="1"/>
    <row r="11" spans="1:3" ht="15.75" customHeight="1">
      <c r="A11" s="31" t="s">
        <v>89</v>
      </c>
      <c r="B11" s="32"/>
      <c r="C11" s="33"/>
    </row>
    <row r="12" spans="1:3" ht="15.75" customHeight="1">
      <c r="A12" s="6" t="s">
        <v>90</v>
      </c>
      <c r="B12" s="6" t="s">
        <v>86</v>
      </c>
      <c r="C12" s="6" t="s">
        <v>87</v>
      </c>
    </row>
    <row r="13" spans="1:3" ht="15.75" customHeight="1">
      <c r="A13" s="6" t="s">
        <v>19</v>
      </c>
      <c r="B13" s="6">
        <v>12</v>
      </c>
      <c r="C13" s="7">
        <v>0.2</v>
      </c>
    </row>
    <row r="14" spans="1:3" ht="15.75" customHeight="1">
      <c r="A14" s="6" t="s">
        <v>91</v>
      </c>
      <c r="B14" s="6">
        <v>1</v>
      </c>
      <c r="C14" s="7">
        <v>1.7000000000000001E-2</v>
      </c>
    </row>
    <row r="15" spans="1:3" ht="15.75" customHeight="1">
      <c r="A15" s="6" t="s">
        <v>92</v>
      </c>
      <c r="B15" s="6">
        <v>45</v>
      </c>
      <c r="C15" s="7">
        <v>0.75</v>
      </c>
    </row>
    <row r="16" spans="1:3" ht="15.75" customHeight="1">
      <c r="A16" s="6" t="s">
        <v>47</v>
      </c>
      <c r="B16" s="6">
        <v>2</v>
      </c>
      <c r="C16" s="7">
        <v>3.3000000000000002E-2</v>
      </c>
    </row>
    <row r="17" spans="1:3" ht="15.75" customHeight="1">
      <c r="A17" s="6" t="s">
        <v>88</v>
      </c>
      <c r="B17" s="6">
        <f>SUM(B13:B16)</f>
        <v>60</v>
      </c>
      <c r="C17" s="6"/>
    </row>
    <row r="18" spans="1:3" ht="15.75" customHeight="1"/>
    <row r="19" spans="1:3" ht="15.75" customHeight="1"/>
    <row r="20" spans="1:3" ht="15.75" customHeight="1"/>
    <row r="21" spans="1:3" ht="15.75" customHeight="1">
      <c r="A21" s="6" t="s">
        <v>93</v>
      </c>
      <c r="B21" s="6" t="s">
        <v>86</v>
      </c>
      <c r="C21" s="6" t="s">
        <v>87</v>
      </c>
    </row>
    <row r="22" spans="1:3" ht="15.75" customHeight="1">
      <c r="A22" s="6" t="s">
        <v>94</v>
      </c>
      <c r="B22" s="6">
        <v>6</v>
      </c>
      <c r="C22" s="7">
        <v>0.1</v>
      </c>
    </row>
    <row r="23" spans="1:3" ht="15.75" customHeight="1">
      <c r="A23" s="6" t="s">
        <v>23</v>
      </c>
      <c r="B23" s="6">
        <v>6</v>
      </c>
      <c r="C23" s="7">
        <v>0.1</v>
      </c>
    </row>
    <row r="24" spans="1:3" ht="15.75" customHeight="1">
      <c r="A24" s="6" t="s">
        <v>95</v>
      </c>
      <c r="B24" s="6">
        <v>0</v>
      </c>
      <c r="C24" s="7">
        <v>0</v>
      </c>
    </row>
    <row r="25" spans="1:3" ht="15.75" customHeight="1">
      <c r="A25" s="6" t="s">
        <v>58</v>
      </c>
      <c r="B25" s="6">
        <v>1</v>
      </c>
      <c r="C25" s="7">
        <v>1.7000000000000001E-2</v>
      </c>
    </row>
    <row r="26" spans="1:3" ht="15.75" customHeight="1">
      <c r="A26" s="6" t="s">
        <v>96</v>
      </c>
      <c r="B26" s="6">
        <v>0</v>
      </c>
      <c r="C26" s="7">
        <v>0</v>
      </c>
    </row>
    <row r="27" spans="1:3" ht="15.75" customHeight="1">
      <c r="A27" s="6" t="s">
        <v>77</v>
      </c>
      <c r="B27" s="6">
        <v>1</v>
      </c>
      <c r="C27" s="7">
        <v>1.7000000000000001E-2</v>
      </c>
    </row>
    <row r="28" spans="1:3" ht="15.75" customHeight="1">
      <c r="A28" s="6" t="s">
        <v>97</v>
      </c>
      <c r="B28" s="6">
        <v>1</v>
      </c>
      <c r="C28" s="7">
        <v>1.7000000000000001E-2</v>
      </c>
    </row>
    <row r="29" spans="1:3" ht="15.75" customHeight="1">
      <c r="A29" s="6" t="s">
        <v>98</v>
      </c>
      <c r="B29" s="6">
        <v>0</v>
      </c>
      <c r="C29" s="7">
        <v>0</v>
      </c>
    </row>
    <row r="30" spans="1:3" ht="15.75" customHeight="1">
      <c r="A30" s="6" t="s">
        <v>38</v>
      </c>
      <c r="B30" s="6">
        <v>13</v>
      </c>
      <c r="C30" s="7">
        <v>0.217</v>
      </c>
    </row>
    <row r="31" spans="1:3" ht="15.75" customHeight="1">
      <c r="A31" s="6" t="s">
        <v>16</v>
      </c>
      <c r="B31" s="6">
        <v>4</v>
      </c>
      <c r="C31" s="7">
        <v>6.7000000000000004E-2</v>
      </c>
    </row>
    <row r="32" spans="1:3" ht="15.75" customHeight="1">
      <c r="A32" s="10" t="s">
        <v>12</v>
      </c>
      <c r="B32" s="6">
        <v>22</v>
      </c>
      <c r="C32" s="7">
        <v>0.36699999999999999</v>
      </c>
    </row>
    <row r="33" spans="1:3" ht="15.75" customHeight="1">
      <c r="A33" s="10" t="s">
        <v>25</v>
      </c>
      <c r="B33" s="6">
        <v>6</v>
      </c>
      <c r="C33" s="7">
        <v>0.1</v>
      </c>
    </row>
    <row r="34" spans="1:3" ht="15.75" customHeight="1">
      <c r="A34" s="6" t="s">
        <v>99</v>
      </c>
      <c r="B34" s="6">
        <v>0</v>
      </c>
      <c r="C34" s="7">
        <v>0</v>
      </c>
    </row>
    <row r="35" spans="1:3" ht="15.75" customHeight="1">
      <c r="A35" s="6" t="s">
        <v>88</v>
      </c>
      <c r="B35" s="6">
        <f>SUM(B22:B34)</f>
        <v>60</v>
      </c>
      <c r="C35" s="6"/>
    </row>
    <row r="36" spans="1:3" ht="15.75" customHeight="1"/>
    <row r="37" spans="1:3" ht="15.75" customHeight="1">
      <c r="B37" s="11"/>
      <c r="C37" s="11"/>
    </row>
    <row r="38" spans="1:3" ht="15.75" customHeight="1">
      <c r="A38" s="31" t="s">
        <v>100</v>
      </c>
      <c r="B38" s="32"/>
      <c r="C38" s="33"/>
    </row>
    <row r="39" spans="1:3" ht="15.75" customHeight="1">
      <c r="A39" s="6" t="s">
        <v>101</v>
      </c>
      <c r="B39" s="6" t="s">
        <v>86</v>
      </c>
      <c r="C39" s="6" t="s">
        <v>87</v>
      </c>
    </row>
    <row r="40" spans="1:3" ht="15.75" customHeight="1">
      <c r="A40" s="6" t="s">
        <v>102</v>
      </c>
      <c r="B40" s="6">
        <v>9</v>
      </c>
      <c r="C40" s="7">
        <v>0.15</v>
      </c>
    </row>
    <row r="41" spans="1:3" ht="15.75" customHeight="1">
      <c r="A41" s="6" t="s">
        <v>103</v>
      </c>
      <c r="B41" s="6">
        <v>12</v>
      </c>
      <c r="C41" s="7">
        <v>0.2</v>
      </c>
    </row>
    <row r="42" spans="1:3" ht="15.75" customHeight="1">
      <c r="A42" s="6" t="s">
        <v>104</v>
      </c>
      <c r="B42" s="6">
        <v>6</v>
      </c>
      <c r="C42" s="7">
        <v>0.1</v>
      </c>
    </row>
    <row r="43" spans="1:3" ht="15.75" customHeight="1">
      <c r="A43" s="6" t="s">
        <v>105</v>
      </c>
      <c r="B43" s="6">
        <v>11</v>
      </c>
      <c r="C43" s="7">
        <f>B43/B46</f>
        <v>0.18333333333333332</v>
      </c>
    </row>
    <row r="44" spans="1:3" ht="15.75" customHeight="1">
      <c r="A44" s="6" t="s">
        <v>106</v>
      </c>
      <c r="B44" s="6">
        <v>18</v>
      </c>
      <c r="C44" s="7">
        <f>B44/B46</f>
        <v>0.3</v>
      </c>
    </row>
    <row r="45" spans="1:3" ht="15.75" customHeight="1">
      <c r="A45" s="6" t="s">
        <v>107</v>
      </c>
      <c r="B45" s="6">
        <v>4</v>
      </c>
      <c r="C45" s="7">
        <v>6.7000000000000004E-2</v>
      </c>
    </row>
    <row r="46" spans="1:3" ht="15.75" customHeight="1">
      <c r="A46" s="6" t="s">
        <v>88</v>
      </c>
      <c r="B46" s="6">
        <f>SUM(B40:B45)</f>
        <v>60</v>
      </c>
      <c r="C46" s="6"/>
    </row>
    <row r="47" spans="1:3" ht="15.75" customHeight="1"/>
    <row r="48" spans="1:3" ht="15.75" customHeight="1"/>
    <row r="49" spans="1:3" ht="15.75" customHeight="1">
      <c r="A49" s="31" t="s">
        <v>108</v>
      </c>
      <c r="B49" s="32"/>
      <c r="C49" s="33"/>
    </row>
    <row r="50" spans="1:3" ht="15.75" customHeight="1">
      <c r="A50" s="6" t="s">
        <v>109</v>
      </c>
      <c r="B50" s="6" t="s">
        <v>86</v>
      </c>
      <c r="C50" s="6" t="s">
        <v>87</v>
      </c>
    </row>
    <row r="51" spans="1:3" ht="15.75" customHeight="1">
      <c r="A51" s="6" t="s">
        <v>110</v>
      </c>
      <c r="B51" s="6">
        <v>3</v>
      </c>
      <c r="C51" s="7">
        <v>0.05</v>
      </c>
    </row>
    <row r="52" spans="1:3" ht="15.75" customHeight="1">
      <c r="A52" s="6" t="s">
        <v>111</v>
      </c>
      <c r="B52" s="6">
        <v>7</v>
      </c>
      <c r="C52" s="7">
        <v>0.11700000000000001</v>
      </c>
    </row>
    <row r="53" spans="1:3" ht="15.75" customHeight="1">
      <c r="A53" s="6" t="s">
        <v>112</v>
      </c>
      <c r="B53" s="6">
        <v>13</v>
      </c>
      <c r="C53" s="7">
        <v>0.217</v>
      </c>
    </row>
    <row r="54" spans="1:3" ht="15.75" customHeight="1">
      <c r="A54" s="6" t="s">
        <v>113</v>
      </c>
      <c r="B54" s="6">
        <v>25</v>
      </c>
      <c r="C54" s="7">
        <v>0.41699999999999998</v>
      </c>
    </row>
    <row r="55" spans="1:3" ht="15.75" customHeight="1">
      <c r="A55" s="6" t="s">
        <v>114</v>
      </c>
      <c r="B55" s="6">
        <v>12</v>
      </c>
      <c r="C55" s="7">
        <v>0.2</v>
      </c>
    </row>
    <row r="56" spans="1:3" ht="15.75" customHeight="1">
      <c r="A56" s="6" t="s">
        <v>88</v>
      </c>
      <c r="B56" s="6">
        <f>SUM(B51:B55)</f>
        <v>60</v>
      </c>
      <c r="C56" s="6"/>
    </row>
    <row r="57" spans="1:3" ht="15.75" customHeight="1"/>
    <row r="58" spans="1:3" ht="15.75" customHeight="1"/>
    <row r="59" spans="1:3" ht="15.75" customHeight="1">
      <c r="A59" s="31" t="s">
        <v>115</v>
      </c>
      <c r="B59" s="32"/>
      <c r="C59" s="33"/>
    </row>
    <row r="60" spans="1:3" ht="15.75" customHeight="1">
      <c r="A60" s="6" t="s">
        <v>116</v>
      </c>
      <c r="B60" s="6" t="s">
        <v>86</v>
      </c>
      <c r="C60" s="6" t="s">
        <v>87</v>
      </c>
    </row>
    <row r="61" spans="1:3" ht="15.75" customHeight="1">
      <c r="A61" s="6" t="s">
        <v>110</v>
      </c>
      <c r="B61" s="6">
        <v>0</v>
      </c>
      <c r="C61" s="7">
        <v>0</v>
      </c>
    </row>
    <row r="62" spans="1:3" ht="15.75" customHeight="1">
      <c r="A62" s="6" t="s">
        <v>111</v>
      </c>
      <c r="B62" s="6">
        <v>2</v>
      </c>
      <c r="C62" s="7">
        <v>3.3000000000000002E-2</v>
      </c>
    </row>
    <row r="63" spans="1:3" ht="15.75" customHeight="1">
      <c r="A63" s="6" t="s">
        <v>112</v>
      </c>
      <c r="B63" s="6">
        <v>8</v>
      </c>
      <c r="C63" s="7">
        <v>0.13300000000000001</v>
      </c>
    </row>
    <row r="64" spans="1:3" ht="15.75" customHeight="1">
      <c r="A64" s="6" t="s">
        <v>113</v>
      </c>
      <c r="B64" s="6">
        <v>23</v>
      </c>
      <c r="C64" s="7">
        <v>0.38300000000000001</v>
      </c>
    </row>
    <row r="65" spans="1:3" ht="15.75" customHeight="1">
      <c r="A65" s="6" t="s">
        <v>114</v>
      </c>
      <c r="B65" s="6">
        <v>27</v>
      </c>
      <c r="C65" s="7">
        <v>0.45</v>
      </c>
    </row>
    <row r="66" spans="1:3" ht="15.75" customHeight="1">
      <c r="A66" s="6" t="s">
        <v>88</v>
      </c>
      <c r="B66" s="6">
        <v>60</v>
      </c>
      <c r="C66" s="6"/>
    </row>
    <row r="67" spans="1:3" ht="15.75" customHeight="1"/>
    <row r="68" spans="1:3" ht="15.75" customHeight="1"/>
    <row r="69" spans="1:3" ht="15.75" customHeight="1">
      <c r="A69" s="31" t="s">
        <v>117</v>
      </c>
      <c r="B69" s="32"/>
      <c r="C69" s="33"/>
    </row>
    <row r="70" spans="1:3" ht="15.75" customHeight="1">
      <c r="A70" s="6" t="s">
        <v>118</v>
      </c>
      <c r="B70" s="6" t="s">
        <v>86</v>
      </c>
      <c r="C70" s="6" t="s">
        <v>87</v>
      </c>
    </row>
    <row r="71" spans="1:3" ht="15.75" customHeight="1">
      <c r="A71" s="6" t="s">
        <v>110</v>
      </c>
      <c r="B71" s="6">
        <v>4</v>
      </c>
      <c r="C71" s="7">
        <v>6.7000000000000004E-2</v>
      </c>
    </row>
    <row r="72" spans="1:3" ht="15.75" customHeight="1">
      <c r="A72" s="6" t="s">
        <v>111</v>
      </c>
      <c r="B72" s="6">
        <v>9</v>
      </c>
      <c r="C72" s="7">
        <v>0.15</v>
      </c>
    </row>
    <row r="73" spans="1:3" ht="15.75" customHeight="1">
      <c r="A73" s="6" t="s">
        <v>112</v>
      </c>
      <c r="B73" s="6">
        <v>8</v>
      </c>
      <c r="C73" s="7">
        <v>0.13300000000000001</v>
      </c>
    </row>
    <row r="74" spans="1:3" ht="15.75" customHeight="1">
      <c r="A74" s="6" t="s">
        <v>113</v>
      </c>
      <c r="B74" s="6">
        <v>14</v>
      </c>
      <c r="C74" s="7">
        <v>0.23300000000000001</v>
      </c>
    </row>
    <row r="75" spans="1:3" ht="15.75" customHeight="1">
      <c r="A75" s="6" t="s">
        <v>114</v>
      </c>
      <c r="B75" s="6">
        <v>25</v>
      </c>
      <c r="C75" s="7">
        <v>0.41699999999999998</v>
      </c>
    </row>
    <row r="76" spans="1:3" ht="15.75" customHeight="1">
      <c r="A76" s="6" t="s">
        <v>88</v>
      </c>
      <c r="B76" s="6">
        <f>SUM(B71:B75)</f>
        <v>60</v>
      </c>
      <c r="C76" s="6"/>
    </row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69:C69"/>
    <mergeCell ref="A2:C2"/>
    <mergeCell ref="A11:C11"/>
    <mergeCell ref="A38:C38"/>
    <mergeCell ref="A49:C49"/>
    <mergeCell ref="A59:C5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1.5703125" customWidth="1"/>
    <col min="2" max="2" width="17.140625" customWidth="1"/>
    <col min="3" max="3" width="21.5703125" customWidth="1"/>
    <col min="4" max="4" width="22.28515625" customWidth="1"/>
    <col min="5" max="5" width="12.140625" customWidth="1"/>
    <col min="6" max="6" width="18" customWidth="1"/>
    <col min="7" max="7" width="18.5703125" customWidth="1"/>
    <col min="8" max="8" width="25.7109375" customWidth="1"/>
    <col min="9" max="9" width="19" customWidth="1"/>
  </cols>
  <sheetData>
    <row r="1" spans="1:9" ht="15.75" customHeight="1">
      <c r="A1" s="1" t="s">
        <v>119</v>
      </c>
      <c r="B1" s="2" t="s">
        <v>85</v>
      </c>
      <c r="C1" s="1" t="s">
        <v>90</v>
      </c>
      <c r="D1" s="1" t="s">
        <v>93</v>
      </c>
      <c r="E1" s="1" t="s">
        <v>101</v>
      </c>
      <c r="F1" s="1" t="s">
        <v>109</v>
      </c>
      <c r="G1" s="1" t="s">
        <v>116</v>
      </c>
      <c r="H1" s="1" t="s">
        <v>118</v>
      </c>
      <c r="I1" s="4"/>
    </row>
    <row r="2" spans="1:9" ht="15.75" customHeight="1">
      <c r="A2" s="1" t="s">
        <v>9</v>
      </c>
      <c r="B2" s="1" t="s">
        <v>10</v>
      </c>
      <c r="C2" s="1" t="s">
        <v>11</v>
      </c>
      <c r="D2" s="1" t="s">
        <v>120</v>
      </c>
      <c r="E2" s="2" t="s">
        <v>105</v>
      </c>
      <c r="F2" s="1" t="s">
        <v>121</v>
      </c>
      <c r="G2" s="1" t="s">
        <v>122</v>
      </c>
      <c r="H2" s="1" t="s">
        <v>123</v>
      </c>
      <c r="I2" s="4"/>
    </row>
    <row r="3" spans="1:9" ht="15.75" customHeight="1">
      <c r="A3" s="1" t="s">
        <v>13</v>
      </c>
      <c r="B3" s="1" t="s">
        <v>14</v>
      </c>
      <c r="C3" s="1" t="s">
        <v>11</v>
      </c>
      <c r="D3" s="1" t="s">
        <v>120</v>
      </c>
      <c r="E3" s="2" t="s">
        <v>106</v>
      </c>
      <c r="F3" s="1" t="s">
        <v>121</v>
      </c>
      <c r="G3" s="1" t="s">
        <v>122</v>
      </c>
      <c r="H3" s="1" t="s">
        <v>123</v>
      </c>
      <c r="I3" s="4"/>
    </row>
    <row r="4" spans="1:9" ht="15.75" customHeight="1">
      <c r="A4" s="1" t="s">
        <v>15</v>
      </c>
      <c r="B4" s="1" t="s">
        <v>14</v>
      </c>
      <c r="C4" s="1" t="s">
        <v>11</v>
      </c>
      <c r="D4" s="1" t="s">
        <v>120</v>
      </c>
      <c r="E4" s="2" t="s">
        <v>106</v>
      </c>
      <c r="F4" s="1" t="s">
        <v>124</v>
      </c>
      <c r="G4" s="1" t="s">
        <v>122</v>
      </c>
      <c r="H4" s="1" t="s">
        <v>123</v>
      </c>
      <c r="I4" s="4"/>
    </row>
    <row r="5" spans="1:9" ht="15.75" customHeight="1">
      <c r="A5" s="1" t="s">
        <v>17</v>
      </c>
      <c r="B5" s="1" t="s">
        <v>10</v>
      </c>
      <c r="C5" s="1" t="s">
        <v>11</v>
      </c>
      <c r="D5" s="1" t="s">
        <v>120</v>
      </c>
      <c r="E5" s="2" t="s">
        <v>103</v>
      </c>
      <c r="F5" s="1" t="s">
        <v>124</v>
      </c>
      <c r="G5" s="1" t="s">
        <v>122</v>
      </c>
      <c r="H5" s="1" t="s">
        <v>125</v>
      </c>
      <c r="I5" s="4"/>
    </row>
    <row r="6" spans="1:9" ht="15.75" customHeight="1">
      <c r="A6" s="1" t="s">
        <v>18</v>
      </c>
      <c r="B6" s="1" t="s">
        <v>14</v>
      </c>
      <c r="C6" s="1" t="s">
        <v>126</v>
      </c>
      <c r="D6" s="1" t="s">
        <v>127</v>
      </c>
      <c r="E6" s="2" t="s">
        <v>128</v>
      </c>
      <c r="F6" s="1" t="s">
        <v>124</v>
      </c>
      <c r="G6" s="1" t="s">
        <v>129</v>
      </c>
      <c r="H6" s="1" t="s">
        <v>123</v>
      </c>
      <c r="I6" s="4"/>
    </row>
    <row r="7" spans="1:9" ht="15.75" customHeight="1">
      <c r="A7" s="1" t="s">
        <v>21</v>
      </c>
      <c r="B7" s="1" t="s">
        <v>14</v>
      </c>
      <c r="C7" s="1" t="s">
        <v>11</v>
      </c>
      <c r="D7" s="1" t="s">
        <v>120</v>
      </c>
      <c r="E7" s="2" t="s">
        <v>106</v>
      </c>
      <c r="F7" s="1" t="s">
        <v>121</v>
      </c>
      <c r="G7" s="1" t="s">
        <v>130</v>
      </c>
      <c r="H7" s="1" t="s">
        <v>123</v>
      </c>
      <c r="I7" s="4"/>
    </row>
    <row r="8" spans="1:9" ht="15.75" customHeight="1">
      <c r="A8" s="1" t="s">
        <v>22</v>
      </c>
      <c r="B8" s="1" t="s">
        <v>14</v>
      </c>
      <c r="C8" s="1" t="s">
        <v>19</v>
      </c>
      <c r="D8" s="1" t="s">
        <v>127</v>
      </c>
      <c r="E8" s="2" t="s">
        <v>106</v>
      </c>
      <c r="F8" s="1" t="s">
        <v>131</v>
      </c>
      <c r="G8" s="1" t="s">
        <v>112</v>
      </c>
      <c r="H8" s="1" t="s">
        <v>123</v>
      </c>
      <c r="I8" s="4"/>
    </row>
    <row r="9" spans="1:9" ht="15.75" customHeight="1">
      <c r="A9" s="1" t="s">
        <v>24</v>
      </c>
      <c r="B9" s="1" t="s">
        <v>10</v>
      </c>
      <c r="C9" s="1" t="s">
        <v>11</v>
      </c>
      <c r="D9" s="1" t="s">
        <v>120</v>
      </c>
      <c r="E9" s="2" t="s">
        <v>106</v>
      </c>
      <c r="F9" s="1" t="s">
        <v>121</v>
      </c>
      <c r="G9" s="1" t="s">
        <v>130</v>
      </c>
      <c r="H9" s="1" t="s">
        <v>123</v>
      </c>
      <c r="I9" s="4"/>
    </row>
    <row r="10" spans="1:9" ht="15.75" customHeight="1">
      <c r="A10" s="1" t="s">
        <v>26</v>
      </c>
      <c r="B10" s="1" t="s">
        <v>14</v>
      </c>
      <c r="C10" s="1" t="s">
        <v>11</v>
      </c>
      <c r="D10" s="1" t="s">
        <v>120</v>
      </c>
      <c r="E10" s="2" t="s">
        <v>106</v>
      </c>
      <c r="F10" s="1" t="s">
        <v>131</v>
      </c>
      <c r="G10" s="1" t="s">
        <v>130</v>
      </c>
      <c r="H10" s="1" t="s">
        <v>123</v>
      </c>
      <c r="I10" s="4"/>
    </row>
    <row r="11" spans="1:9" ht="15.75" customHeight="1">
      <c r="A11" s="1" t="s">
        <v>27</v>
      </c>
      <c r="B11" s="1" t="s">
        <v>10</v>
      </c>
      <c r="C11" s="1" t="s">
        <v>11</v>
      </c>
      <c r="D11" s="1" t="s">
        <v>120</v>
      </c>
      <c r="E11" s="2" t="s">
        <v>103</v>
      </c>
      <c r="F11" s="1" t="s">
        <v>124</v>
      </c>
      <c r="G11" s="1" t="s">
        <v>112</v>
      </c>
      <c r="H11" s="1" t="s">
        <v>123</v>
      </c>
      <c r="I11" s="4"/>
    </row>
    <row r="12" spans="1:9" ht="15.75" customHeight="1">
      <c r="A12" s="1" t="s">
        <v>28</v>
      </c>
      <c r="B12" s="1" t="s">
        <v>10</v>
      </c>
      <c r="C12" s="1" t="s">
        <v>19</v>
      </c>
      <c r="D12" s="1" t="s">
        <v>127</v>
      </c>
      <c r="E12" s="2" t="s">
        <v>128</v>
      </c>
      <c r="F12" s="1" t="s">
        <v>121</v>
      </c>
      <c r="G12" s="1" t="s">
        <v>130</v>
      </c>
      <c r="H12" s="1" t="s">
        <v>123</v>
      </c>
      <c r="I12" s="4"/>
    </row>
    <row r="13" spans="1:9" ht="15.75" customHeight="1">
      <c r="A13" s="1" t="s">
        <v>29</v>
      </c>
      <c r="B13" s="1" t="s">
        <v>10</v>
      </c>
      <c r="C13" s="1" t="s">
        <v>11</v>
      </c>
      <c r="D13" s="1" t="s">
        <v>120</v>
      </c>
      <c r="E13" s="2" t="s">
        <v>105</v>
      </c>
      <c r="F13" s="1" t="s">
        <v>121</v>
      </c>
      <c r="G13" s="1" t="s">
        <v>122</v>
      </c>
      <c r="H13" s="1" t="s">
        <v>132</v>
      </c>
      <c r="I13" s="4"/>
    </row>
    <row r="14" spans="1:9" ht="15.75" customHeight="1">
      <c r="A14" s="1" t="s">
        <v>30</v>
      </c>
      <c r="B14" s="1" t="s">
        <v>10</v>
      </c>
      <c r="C14" s="1" t="s">
        <v>11</v>
      </c>
      <c r="D14" s="1" t="s">
        <v>120</v>
      </c>
      <c r="E14" s="2" t="s">
        <v>105</v>
      </c>
      <c r="F14" s="1" t="s">
        <v>121</v>
      </c>
      <c r="G14" s="1" t="s">
        <v>122</v>
      </c>
      <c r="H14" s="1" t="s">
        <v>123</v>
      </c>
      <c r="I14" s="4"/>
    </row>
    <row r="15" spans="1:9" ht="15.75" customHeight="1">
      <c r="A15" s="1" t="s">
        <v>31</v>
      </c>
      <c r="B15" s="1" t="s">
        <v>10</v>
      </c>
      <c r="C15" s="1" t="s">
        <v>11</v>
      </c>
      <c r="D15" s="1" t="s">
        <v>120</v>
      </c>
      <c r="E15" s="2" t="s">
        <v>105</v>
      </c>
      <c r="F15" s="1" t="s">
        <v>124</v>
      </c>
      <c r="G15" s="1" t="s">
        <v>130</v>
      </c>
      <c r="H15" s="1" t="s">
        <v>132</v>
      </c>
      <c r="I15" s="4"/>
    </row>
    <row r="16" spans="1:9" ht="15.75" customHeight="1">
      <c r="A16" s="1" t="s">
        <v>32</v>
      </c>
      <c r="B16" s="1" t="s">
        <v>10</v>
      </c>
      <c r="C16" s="1" t="s">
        <v>11</v>
      </c>
      <c r="D16" s="1" t="s">
        <v>120</v>
      </c>
      <c r="E16" s="2" t="s">
        <v>103</v>
      </c>
      <c r="F16" s="1" t="s">
        <v>121</v>
      </c>
      <c r="G16" s="1" t="s">
        <v>130</v>
      </c>
      <c r="H16" s="1" t="s">
        <v>133</v>
      </c>
      <c r="I16" s="4"/>
    </row>
    <row r="17" spans="1:9" ht="15.75" customHeight="1">
      <c r="A17" s="1" t="s">
        <v>33</v>
      </c>
      <c r="B17" s="1" t="s">
        <v>14</v>
      </c>
      <c r="C17" s="1" t="s">
        <v>19</v>
      </c>
      <c r="D17" s="1" t="s">
        <v>127</v>
      </c>
      <c r="E17" s="2" t="s">
        <v>106</v>
      </c>
      <c r="F17" s="1" t="s">
        <v>121</v>
      </c>
      <c r="G17" s="1" t="s">
        <v>122</v>
      </c>
      <c r="H17" s="1" t="s">
        <v>123</v>
      </c>
      <c r="I17" s="4"/>
    </row>
    <row r="18" spans="1:9" ht="15.75" customHeight="1">
      <c r="A18" s="1" t="s">
        <v>34</v>
      </c>
      <c r="B18" s="1" t="s">
        <v>10</v>
      </c>
      <c r="C18" s="1" t="s">
        <v>11</v>
      </c>
      <c r="D18" s="1" t="s">
        <v>120</v>
      </c>
      <c r="E18" s="2" t="s">
        <v>105</v>
      </c>
      <c r="F18" s="1" t="s">
        <v>121</v>
      </c>
      <c r="G18" s="1" t="s">
        <v>130</v>
      </c>
      <c r="H18" s="1" t="s">
        <v>133</v>
      </c>
      <c r="I18" s="4"/>
    </row>
    <row r="19" spans="1:9" ht="15.75" customHeight="1">
      <c r="A19" s="1" t="s">
        <v>35</v>
      </c>
      <c r="B19" s="1" t="s">
        <v>10</v>
      </c>
      <c r="C19" s="1" t="s">
        <v>11</v>
      </c>
      <c r="D19" s="1" t="s">
        <v>120</v>
      </c>
      <c r="E19" s="2" t="s">
        <v>104</v>
      </c>
      <c r="F19" s="1" t="s">
        <v>124</v>
      </c>
      <c r="G19" s="1" t="s">
        <v>130</v>
      </c>
      <c r="H19" s="1" t="s">
        <v>123</v>
      </c>
      <c r="I19" s="4"/>
    </row>
    <row r="20" spans="1:9" ht="15.75" customHeight="1">
      <c r="A20" s="1" t="s">
        <v>36</v>
      </c>
      <c r="B20" s="1" t="s">
        <v>14</v>
      </c>
      <c r="C20" s="1" t="s">
        <v>11</v>
      </c>
      <c r="D20" s="1" t="s">
        <v>120</v>
      </c>
      <c r="E20" s="6" t="s">
        <v>107</v>
      </c>
      <c r="F20" s="1" t="s">
        <v>121</v>
      </c>
      <c r="G20" s="1" t="s">
        <v>130</v>
      </c>
      <c r="H20" s="1" t="s">
        <v>123</v>
      </c>
      <c r="I20" s="4"/>
    </row>
    <row r="21" spans="1:9" ht="15.75" customHeight="1">
      <c r="A21" s="1" t="s">
        <v>37</v>
      </c>
      <c r="B21" s="1" t="s">
        <v>10</v>
      </c>
      <c r="C21" s="1" t="s">
        <v>11</v>
      </c>
      <c r="D21" s="1" t="s">
        <v>120</v>
      </c>
      <c r="E21" s="2" t="s">
        <v>106</v>
      </c>
      <c r="F21" s="1" t="s">
        <v>121</v>
      </c>
      <c r="G21" s="1" t="s">
        <v>122</v>
      </c>
      <c r="H21" s="1" t="s">
        <v>123</v>
      </c>
      <c r="I21" s="4"/>
    </row>
    <row r="22" spans="1:9" ht="15.75" customHeight="1">
      <c r="A22" s="1" t="s">
        <v>39</v>
      </c>
      <c r="B22" s="1" t="s">
        <v>10</v>
      </c>
      <c r="C22" s="1" t="s">
        <v>11</v>
      </c>
      <c r="D22" s="1" t="s">
        <v>120</v>
      </c>
      <c r="E22" s="6" t="s">
        <v>107</v>
      </c>
      <c r="F22" s="1" t="s">
        <v>121</v>
      </c>
      <c r="G22" s="1" t="s">
        <v>130</v>
      </c>
      <c r="H22" s="1" t="s">
        <v>123</v>
      </c>
      <c r="I22" s="4"/>
    </row>
    <row r="23" spans="1:9" ht="15.75" customHeight="1">
      <c r="A23" s="1" t="s">
        <v>40</v>
      </c>
      <c r="B23" s="1" t="s">
        <v>14</v>
      </c>
      <c r="C23" s="1" t="s">
        <v>11</v>
      </c>
      <c r="D23" s="1" t="s">
        <v>120</v>
      </c>
      <c r="E23" s="2" t="s">
        <v>105</v>
      </c>
      <c r="F23" s="1" t="s">
        <v>124</v>
      </c>
      <c r="G23" s="1" t="s">
        <v>130</v>
      </c>
      <c r="H23" s="1" t="s">
        <v>132</v>
      </c>
      <c r="I23" s="4"/>
    </row>
    <row r="24" spans="1:9" ht="15.75" customHeight="1">
      <c r="A24" s="1" t="s">
        <v>41</v>
      </c>
      <c r="B24" s="1" t="s">
        <v>10</v>
      </c>
      <c r="C24" s="1" t="s">
        <v>11</v>
      </c>
      <c r="D24" s="1" t="s">
        <v>120</v>
      </c>
      <c r="E24" s="2" t="s">
        <v>104</v>
      </c>
      <c r="F24" s="1" t="s">
        <v>121</v>
      </c>
      <c r="G24" s="1" t="s">
        <v>122</v>
      </c>
      <c r="H24" s="1" t="s">
        <v>132</v>
      </c>
      <c r="I24" s="4"/>
    </row>
    <row r="25" spans="1:9" ht="15.75" customHeight="1">
      <c r="A25" s="1" t="s">
        <v>42</v>
      </c>
      <c r="B25" s="1" t="s">
        <v>14</v>
      </c>
      <c r="C25" s="1" t="s">
        <v>11</v>
      </c>
      <c r="D25" s="1" t="s">
        <v>120</v>
      </c>
      <c r="E25" s="2" t="s">
        <v>106</v>
      </c>
      <c r="F25" s="1" t="s">
        <v>121</v>
      </c>
      <c r="G25" s="1" t="s">
        <v>122</v>
      </c>
      <c r="H25" s="1" t="s">
        <v>133</v>
      </c>
      <c r="I25" s="4"/>
    </row>
    <row r="26" spans="1:9" ht="15.75" customHeight="1">
      <c r="A26" s="1" t="s">
        <v>43</v>
      </c>
      <c r="B26" s="1" t="s">
        <v>10</v>
      </c>
      <c r="C26" s="1" t="s">
        <v>11</v>
      </c>
      <c r="D26" s="1" t="s">
        <v>120</v>
      </c>
      <c r="E26" s="2" t="s">
        <v>105</v>
      </c>
      <c r="F26" s="1" t="s">
        <v>131</v>
      </c>
      <c r="G26" s="1" t="s">
        <v>130</v>
      </c>
      <c r="H26" s="1" t="s">
        <v>133</v>
      </c>
      <c r="I26" s="4"/>
    </row>
    <row r="27" spans="1:9" ht="15.75" customHeight="1">
      <c r="A27" s="1" t="s">
        <v>44</v>
      </c>
      <c r="B27" s="1" t="s">
        <v>10</v>
      </c>
      <c r="C27" s="1" t="s">
        <v>11</v>
      </c>
      <c r="D27" s="1" t="s">
        <v>120</v>
      </c>
      <c r="E27" s="2" t="s">
        <v>106</v>
      </c>
      <c r="F27" s="1" t="s">
        <v>121</v>
      </c>
      <c r="G27" s="1" t="s">
        <v>122</v>
      </c>
      <c r="H27" s="1" t="s">
        <v>123</v>
      </c>
      <c r="I27" s="4"/>
    </row>
    <row r="28" spans="1:9" ht="15.75" customHeight="1">
      <c r="A28" s="1" t="s">
        <v>45</v>
      </c>
      <c r="B28" s="1" t="s">
        <v>14</v>
      </c>
      <c r="C28" s="1" t="s">
        <v>19</v>
      </c>
      <c r="D28" s="1" t="s">
        <v>127</v>
      </c>
      <c r="E28" s="2" t="s">
        <v>106</v>
      </c>
      <c r="F28" s="1" t="s">
        <v>131</v>
      </c>
      <c r="G28" s="1" t="s">
        <v>122</v>
      </c>
      <c r="H28" s="1" t="s">
        <v>123</v>
      </c>
      <c r="I28" s="4"/>
    </row>
    <row r="29" spans="1:9" ht="15.75" customHeight="1">
      <c r="A29" s="1" t="s">
        <v>46</v>
      </c>
      <c r="B29" s="1" t="s">
        <v>10</v>
      </c>
      <c r="C29" s="1" t="s">
        <v>47</v>
      </c>
      <c r="D29" s="1" t="s">
        <v>127</v>
      </c>
      <c r="E29" s="6" t="s">
        <v>107</v>
      </c>
      <c r="F29" s="1" t="s">
        <v>124</v>
      </c>
      <c r="G29" s="1" t="s">
        <v>130</v>
      </c>
      <c r="H29" s="1" t="s">
        <v>123</v>
      </c>
      <c r="I29" s="4"/>
    </row>
    <row r="30" spans="1:9" ht="15.75" customHeight="1">
      <c r="A30" s="1" t="s">
        <v>49</v>
      </c>
      <c r="B30" s="1" t="s">
        <v>10</v>
      </c>
      <c r="C30" s="1" t="s">
        <v>11</v>
      </c>
      <c r="D30" s="1" t="s">
        <v>120</v>
      </c>
      <c r="E30" s="6" t="s">
        <v>107</v>
      </c>
      <c r="F30" s="1" t="s">
        <v>121</v>
      </c>
      <c r="G30" s="1" t="s">
        <v>122</v>
      </c>
      <c r="H30" s="1" t="s">
        <v>132</v>
      </c>
      <c r="I30" s="4"/>
    </row>
    <row r="31" spans="1:9" ht="15.75" customHeight="1">
      <c r="A31" s="1" t="s">
        <v>50</v>
      </c>
      <c r="B31" s="1" t="s">
        <v>10</v>
      </c>
      <c r="C31" s="1" t="s">
        <v>11</v>
      </c>
      <c r="D31" s="1" t="s">
        <v>120</v>
      </c>
      <c r="E31" s="2" t="s">
        <v>104</v>
      </c>
      <c r="F31" s="1" t="s">
        <v>131</v>
      </c>
      <c r="G31" s="1" t="s">
        <v>122</v>
      </c>
      <c r="H31" s="1" t="s">
        <v>123</v>
      </c>
      <c r="I31" s="4"/>
    </row>
    <row r="32" spans="1:9" ht="15.75" customHeight="1">
      <c r="A32" s="1" t="s">
        <v>51</v>
      </c>
      <c r="B32" s="1" t="s">
        <v>14</v>
      </c>
      <c r="C32" s="1" t="s">
        <v>19</v>
      </c>
      <c r="D32" s="1" t="s">
        <v>127</v>
      </c>
      <c r="E32" s="2" t="s">
        <v>106</v>
      </c>
      <c r="F32" s="1" t="s">
        <v>131</v>
      </c>
      <c r="G32" s="1" t="s">
        <v>130</v>
      </c>
      <c r="H32" s="1" t="s">
        <v>123</v>
      </c>
      <c r="I32" s="4"/>
    </row>
    <row r="33" spans="1:9" ht="15.75" customHeight="1">
      <c r="A33" s="1" t="s">
        <v>52</v>
      </c>
      <c r="B33" s="1" t="s">
        <v>10</v>
      </c>
      <c r="C33" s="1" t="s">
        <v>11</v>
      </c>
      <c r="D33" s="1" t="s">
        <v>120</v>
      </c>
      <c r="E33" s="2" t="s">
        <v>106</v>
      </c>
      <c r="F33" s="1" t="s">
        <v>124</v>
      </c>
      <c r="G33" s="1" t="s">
        <v>122</v>
      </c>
      <c r="H33" s="1" t="s">
        <v>123</v>
      </c>
      <c r="I33" s="4"/>
    </row>
    <row r="34" spans="1:9" ht="15.75" customHeight="1">
      <c r="A34" s="1" t="s">
        <v>53</v>
      </c>
      <c r="B34" s="1" t="s">
        <v>10</v>
      </c>
      <c r="C34" s="1" t="s">
        <v>19</v>
      </c>
      <c r="D34" s="1" t="s">
        <v>127</v>
      </c>
      <c r="E34" s="2" t="s">
        <v>128</v>
      </c>
      <c r="F34" s="1" t="s">
        <v>121</v>
      </c>
      <c r="G34" s="1" t="s">
        <v>112</v>
      </c>
      <c r="H34" s="1" t="s">
        <v>123</v>
      </c>
      <c r="I34" s="4"/>
    </row>
    <row r="35" spans="1:9" ht="15.75" customHeight="1">
      <c r="A35" s="1" t="s">
        <v>54</v>
      </c>
      <c r="B35" s="1" t="s">
        <v>14</v>
      </c>
      <c r="C35" s="1" t="s">
        <v>19</v>
      </c>
      <c r="D35" s="1" t="s">
        <v>127</v>
      </c>
      <c r="E35" s="2" t="s">
        <v>106</v>
      </c>
      <c r="F35" s="1" t="s">
        <v>121</v>
      </c>
      <c r="G35" s="1" t="s">
        <v>130</v>
      </c>
      <c r="H35" s="1" t="s">
        <v>123</v>
      </c>
      <c r="I35" s="4"/>
    </row>
    <row r="36" spans="1:9" ht="15.75" customHeight="1">
      <c r="A36" s="1" t="s">
        <v>55</v>
      </c>
      <c r="B36" s="1" t="s">
        <v>10</v>
      </c>
      <c r="C36" s="1" t="s">
        <v>11</v>
      </c>
      <c r="D36" s="1" t="s">
        <v>120</v>
      </c>
      <c r="E36" s="2" t="s">
        <v>105</v>
      </c>
      <c r="F36" s="1" t="s">
        <v>131</v>
      </c>
      <c r="G36" s="1" t="s">
        <v>130</v>
      </c>
      <c r="H36" s="1" t="s">
        <v>123</v>
      </c>
      <c r="I36" s="4"/>
    </row>
    <row r="37" spans="1:9" ht="15.75" customHeight="1">
      <c r="A37" s="1" t="s">
        <v>56</v>
      </c>
      <c r="B37" s="1" t="s">
        <v>14</v>
      </c>
      <c r="C37" s="1" t="s">
        <v>57</v>
      </c>
      <c r="D37" s="1" t="s">
        <v>127</v>
      </c>
      <c r="E37" s="2" t="s">
        <v>106</v>
      </c>
      <c r="F37" s="1" t="s">
        <v>121</v>
      </c>
      <c r="G37" s="1" t="s">
        <v>112</v>
      </c>
      <c r="H37" s="1" t="s">
        <v>123</v>
      </c>
      <c r="I37" s="4"/>
    </row>
    <row r="38" spans="1:9" ht="15.75" customHeight="1">
      <c r="A38" s="1" t="s">
        <v>59</v>
      </c>
      <c r="B38" s="1" t="s">
        <v>14</v>
      </c>
      <c r="C38" s="1" t="s">
        <v>19</v>
      </c>
      <c r="D38" s="1" t="s">
        <v>127</v>
      </c>
      <c r="E38" s="2" t="s">
        <v>106</v>
      </c>
      <c r="F38" s="1" t="s">
        <v>121</v>
      </c>
      <c r="G38" s="1" t="s">
        <v>122</v>
      </c>
      <c r="H38" s="1" t="s">
        <v>123</v>
      </c>
      <c r="I38" s="4"/>
    </row>
    <row r="39" spans="1:9" ht="15.75" customHeight="1">
      <c r="A39" s="1" t="s">
        <v>60</v>
      </c>
      <c r="B39" s="1" t="s">
        <v>14</v>
      </c>
      <c r="C39" s="1" t="s">
        <v>19</v>
      </c>
      <c r="D39" s="1" t="s">
        <v>127</v>
      </c>
      <c r="E39" s="2" t="s">
        <v>128</v>
      </c>
      <c r="F39" s="1" t="s">
        <v>121</v>
      </c>
      <c r="G39" s="1" t="s">
        <v>122</v>
      </c>
      <c r="H39" s="1" t="s">
        <v>133</v>
      </c>
      <c r="I39" s="4"/>
    </row>
    <row r="40" spans="1:9" ht="15.75" customHeight="1">
      <c r="A40" s="1" t="s">
        <v>61</v>
      </c>
      <c r="B40" s="1" t="s">
        <v>10</v>
      </c>
      <c r="C40" s="1" t="s">
        <v>11</v>
      </c>
      <c r="D40" s="1" t="s">
        <v>120</v>
      </c>
      <c r="E40" s="2" t="s">
        <v>104</v>
      </c>
      <c r="F40" s="1" t="s">
        <v>131</v>
      </c>
      <c r="G40" s="1" t="s">
        <v>130</v>
      </c>
      <c r="H40" s="1" t="s">
        <v>132</v>
      </c>
      <c r="I40" s="4"/>
    </row>
    <row r="41" spans="1:9" ht="15.75" customHeight="1">
      <c r="A41" s="1" t="s">
        <v>62</v>
      </c>
      <c r="B41" s="1" t="s">
        <v>14</v>
      </c>
      <c r="C41" s="1" t="s">
        <v>11</v>
      </c>
      <c r="D41" s="1" t="s">
        <v>120</v>
      </c>
      <c r="E41" s="2" t="s">
        <v>128</v>
      </c>
      <c r="F41" s="1" t="s">
        <v>121</v>
      </c>
      <c r="G41" s="1" t="s">
        <v>130</v>
      </c>
      <c r="H41" s="1" t="s">
        <v>123</v>
      </c>
      <c r="I41" s="4"/>
    </row>
    <row r="42" spans="1:9" ht="15.75" customHeight="1">
      <c r="A42" s="1" t="s">
        <v>63</v>
      </c>
      <c r="B42" s="1" t="s">
        <v>10</v>
      </c>
      <c r="C42" s="1" t="s">
        <v>11</v>
      </c>
      <c r="D42" s="1" t="s">
        <v>120</v>
      </c>
      <c r="E42" s="6" t="s">
        <v>105</v>
      </c>
      <c r="F42" s="1" t="s">
        <v>121</v>
      </c>
      <c r="G42" s="1" t="s">
        <v>112</v>
      </c>
      <c r="H42" s="1" t="s">
        <v>133</v>
      </c>
      <c r="I42" s="4"/>
    </row>
    <row r="43" spans="1:9" ht="15.75" customHeight="1">
      <c r="A43" s="1" t="s">
        <v>64</v>
      </c>
      <c r="B43" s="1" t="s">
        <v>10</v>
      </c>
      <c r="C43" s="1" t="s">
        <v>11</v>
      </c>
      <c r="D43" s="1" t="s">
        <v>120</v>
      </c>
      <c r="E43" s="2" t="s">
        <v>103</v>
      </c>
      <c r="F43" s="1" t="s">
        <v>121</v>
      </c>
      <c r="G43" s="1" t="s">
        <v>130</v>
      </c>
      <c r="H43" s="1" t="s">
        <v>123</v>
      </c>
      <c r="I43" s="4"/>
    </row>
    <row r="44" spans="1:9" ht="15.75" customHeight="1">
      <c r="A44" s="1" t="s">
        <v>65</v>
      </c>
      <c r="B44" s="1" t="s">
        <v>10</v>
      </c>
      <c r="C44" s="1" t="s">
        <v>11</v>
      </c>
      <c r="D44" s="1" t="s">
        <v>120</v>
      </c>
      <c r="E44" s="2" t="s">
        <v>106</v>
      </c>
      <c r="F44" s="1" t="s">
        <v>131</v>
      </c>
      <c r="G44" s="1" t="s">
        <v>122</v>
      </c>
      <c r="H44" s="1" t="s">
        <v>123</v>
      </c>
      <c r="I44" s="4"/>
    </row>
    <row r="45" spans="1:9" ht="15.75" customHeight="1">
      <c r="A45" s="1" t="s">
        <v>66</v>
      </c>
      <c r="B45" s="1" t="s">
        <v>10</v>
      </c>
      <c r="C45" s="1" t="s">
        <v>11</v>
      </c>
      <c r="D45" s="1" t="s">
        <v>120</v>
      </c>
      <c r="E45" s="2" t="s">
        <v>106</v>
      </c>
      <c r="F45" s="1" t="s">
        <v>121</v>
      </c>
      <c r="G45" s="1" t="s">
        <v>130</v>
      </c>
      <c r="H45" s="1" t="s">
        <v>132</v>
      </c>
      <c r="I45" s="4"/>
    </row>
    <row r="46" spans="1:9" ht="15.75" customHeight="1">
      <c r="A46" s="1" t="s">
        <v>67</v>
      </c>
      <c r="B46" s="1" t="s">
        <v>10</v>
      </c>
      <c r="C46" s="1" t="s">
        <v>11</v>
      </c>
      <c r="D46" s="1" t="s">
        <v>120</v>
      </c>
      <c r="E46" s="2" t="s">
        <v>103</v>
      </c>
      <c r="F46" s="1" t="s">
        <v>131</v>
      </c>
      <c r="G46" s="1" t="s">
        <v>129</v>
      </c>
      <c r="H46" s="1" t="s">
        <v>132</v>
      </c>
      <c r="I46" s="4"/>
    </row>
    <row r="47" spans="1:9" ht="15.75" customHeight="1">
      <c r="A47" s="1" t="s">
        <v>68</v>
      </c>
      <c r="B47" s="1" t="s">
        <v>10</v>
      </c>
      <c r="C47" s="1" t="s">
        <v>11</v>
      </c>
      <c r="D47" s="1" t="s">
        <v>120</v>
      </c>
      <c r="E47" s="2" t="s">
        <v>104</v>
      </c>
      <c r="F47" s="1" t="s">
        <v>131</v>
      </c>
      <c r="G47" s="1" t="s">
        <v>130</v>
      </c>
      <c r="H47" s="1" t="s">
        <v>123</v>
      </c>
      <c r="I47" s="4"/>
    </row>
    <row r="48" spans="1:9" ht="15.75" customHeight="1">
      <c r="A48" s="1" t="s">
        <v>69</v>
      </c>
      <c r="B48" s="1" t="s">
        <v>14</v>
      </c>
      <c r="C48" s="1" t="s">
        <v>19</v>
      </c>
      <c r="D48" s="1" t="s">
        <v>127</v>
      </c>
      <c r="E48" s="2" t="s">
        <v>103</v>
      </c>
      <c r="F48" s="1" t="s">
        <v>121</v>
      </c>
      <c r="G48" s="1" t="s">
        <v>122</v>
      </c>
      <c r="H48" s="1" t="s">
        <v>123</v>
      </c>
      <c r="I48" s="4"/>
    </row>
    <row r="49" spans="1:9" ht="15.75" customHeight="1">
      <c r="A49" s="1" t="s">
        <v>70</v>
      </c>
      <c r="B49" s="1" t="s">
        <v>10</v>
      </c>
      <c r="C49" s="1" t="s">
        <v>11</v>
      </c>
      <c r="D49" s="1" t="s">
        <v>120</v>
      </c>
      <c r="E49" s="2" t="s">
        <v>105</v>
      </c>
      <c r="F49" s="1" t="s">
        <v>121</v>
      </c>
      <c r="G49" s="1" t="s">
        <v>122</v>
      </c>
      <c r="H49" s="1" t="s">
        <v>133</v>
      </c>
      <c r="I49" s="4"/>
    </row>
    <row r="50" spans="1:9" ht="15.75" customHeight="1">
      <c r="A50" s="1" t="s">
        <v>71</v>
      </c>
      <c r="B50" s="1" t="s">
        <v>10</v>
      </c>
      <c r="C50" s="1" t="s">
        <v>11</v>
      </c>
      <c r="D50" s="1" t="s">
        <v>120</v>
      </c>
      <c r="E50" s="2" t="s">
        <v>103</v>
      </c>
      <c r="F50" s="1" t="s">
        <v>121</v>
      </c>
      <c r="G50" s="1" t="s">
        <v>112</v>
      </c>
      <c r="H50" s="1" t="s">
        <v>123</v>
      </c>
      <c r="I50" s="4"/>
    </row>
    <row r="51" spans="1:9" ht="15.75" customHeight="1">
      <c r="A51" s="1" t="s">
        <v>72</v>
      </c>
      <c r="B51" s="1" t="s">
        <v>10</v>
      </c>
      <c r="C51" s="1" t="s">
        <v>11</v>
      </c>
      <c r="D51" s="1" t="s">
        <v>120</v>
      </c>
      <c r="E51" s="2" t="s">
        <v>103</v>
      </c>
      <c r="F51" s="1" t="s">
        <v>121</v>
      </c>
      <c r="G51" s="1" t="s">
        <v>122</v>
      </c>
      <c r="H51" s="1" t="s">
        <v>123</v>
      </c>
      <c r="I51" s="4"/>
    </row>
    <row r="52" spans="1:9" ht="15.75" customHeight="1">
      <c r="A52" s="1" t="s">
        <v>73</v>
      </c>
      <c r="B52" s="1" t="s">
        <v>14</v>
      </c>
      <c r="C52" s="1" t="s">
        <v>11</v>
      </c>
      <c r="D52" s="1" t="s">
        <v>120</v>
      </c>
      <c r="E52" s="2" t="s">
        <v>104</v>
      </c>
      <c r="F52" s="1" t="s">
        <v>121</v>
      </c>
      <c r="G52" s="1" t="s">
        <v>122</v>
      </c>
      <c r="H52" s="1" t="s">
        <v>133</v>
      </c>
      <c r="I52" s="4"/>
    </row>
    <row r="53" spans="1:9" ht="15.75" customHeight="1">
      <c r="A53" s="1" t="s">
        <v>74</v>
      </c>
      <c r="B53" s="1" t="s">
        <v>14</v>
      </c>
      <c r="C53" s="1" t="s">
        <v>11</v>
      </c>
      <c r="D53" s="1" t="s">
        <v>120</v>
      </c>
      <c r="E53" s="2" t="s">
        <v>128</v>
      </c>
      <c r="F53" s="1" t="s">
        <v>124</v>
      </c>
      <c r="G53" s="1" t="s">
        <v>112</v>
      </c>
      <c r="H53" s="1" t="s">
        <v>133</v>
      </c>
      <c r="I53" s="4"/>
    </row>
    <row r="54" spans="1:9" ht="15.75" customHeight="1">
      <c r="A54" s="1" t="s">
        <v>75</v>
      </c>
      <c r="B54" s="1" t="s">
        <v>10</v>
      </c>
      <c r="C54" s="1" t="s">
        <v>11</v>
      </c>
      <c r="D54" s="1" t="s">
        <v>120</v>
      </c>
      <c r="E54" s="2" t="s">
        <v>128</v>
      </c>
      <c r="F54" s="1" t="s">
        <v>121</v>
      </c>
      <c r="G54" s="1" t="s">
        <v>112</v>
      </c>
      <c r="H54" s="1" t="s">
        <v>133</v>
      </c>
      <c r="I54" s="4"/>
    </row>
    <row r="55" spans="1:9" ht="15.75" customHeight="1">
      <c r="A55" s="1" t="s">
        <v>76</v>
      </c>
      <c r="B55" s="1" t="s">
        <v>14</v>
      </c>
      <c r="C55" s="1" t="s">
        <v>47</v>
      </c>
      <c r="D55" s="1" t="s">
        <v>127</v>
      </c>
      <c r="E55" s="2" t="s">
        <v>105</v>
      </c>
      <c r="F55" s="1" t="s">
        <v>121</v>
      </c>
      <c r="G55" s="1" t="s">
        <v>130</v>
      </c>
      <c r="H55" s="1" t="s">
        <v>133</v>
      </c>
      <c r="I55" s="4"/>
    </row>
    <row r="56" spans="1:9" ht="15.75" customHeight="1">
      <c r="A56" s="1" t="s">
        <v>78</v>
      </c>
      <c r="B56" s="1" t="s">
        <v>14</v>
      </c>
      <c r="C56" s="1" t="s">
        <v>19</v>
      </c>
      <c r="D56" s="1" t="s">
        <v>127</v>
      </c>
      <c r="E56" s="2" t="s">
        <v>128</v>
      </c>
      <c r="F56" s="1" t="s">
        <v>131</v>
      </c>
      <c r="G56" s="1" t="s">
        <v>130</v>
      </c>
      <c r="H56" s="1" t="s">
        <v>123</v>
      </c>
      <c r="I56" s="4"/>
    </row>
    <row r="57" spans="1:9" ht="15.75" customHeight="1">
      <c r="A57" s="1" t="s">
        <v>79</v>
      </c>
      <c r="B57" s="1" t="s">
        <v>10</v>
      </c>
      <c r="C57" s="1" t="s">
        <v>11</v>
      </c>
      <c r="D57" s="1" t="s">
        <v>120</v>
      </c>
      <c r="E57" s="2" t="s">
        <v>103</v>
      </c>
      <c r="F57" s="1" t="s">
        <v>121</v>
      </c>
      <c r="G57" s="1" t="s">
        <v>122</v>
      </c>
      <c r="H57" s="1" t="s">
        <v>123</v>
      </c>
      <c r="I57" s="4"/>
    </row>
    <row r="58" spans="1:9" ht="15.75" customHeight="1">
      <c r="A58" s="1" t="s">
        <v>80</v>
      </c>
      <c r="B58" s="1" t="s">
        <v>10</v>
      </c>
      <c r="C58" s="1" t="s">
        <v>11</v>
      </c>
      <c r="D58" s="1" t="s">
        <v>120</v>
      </c>
      <c r="E58" s="2" t="s">
        <v>103</v>
      </c>
      <c r="F58" s="1" t="s">
        <v>121</v>
      </c>
      <c r="G58" s="1" t="s">
        <v>122</v>
      </c>
      <c r="H58" s="1" t="s">
        <v>123</v>
      </c>
      <c r="I58" s="4"/>
    </row>
    <row r="59" spans="1:9" ht="15.75" customHeight="1">
      <c r="A59" s="1" t="s">
        <v>81</v>
      </c>
      <c r="B59" s="1" t="s">
        <v>10</v>
      </c>
      <c r="C59" s="1" t="s">
        <v>11</v>
      </c>
      <c r="D59" s="1" t="s">
        <v>120</v>
      </c>
      <c r="E59" s="2" t="s">
        <v>103</v>
      </c>
      <c r="F59" s="1" t="s">
        <v>121</v>
      </c>
      <c r="G59" s="1" t="s">
        <v>122</v>
      </c>
      <c r="H59" s="1" t="s">
        <v>133</v>
      </c>
      <c r="I59" s="4"/>
    </row>
    <row r="60" spans="1:9" ht="15.75" customHeight="1">
      <c r="A60" s="1" t="s">
        <v>82</v>
      </c>
      <c r="B60" s="1" t="s">
        <v>14</v>
      </c>
      <c r="C60" s="1" t="s">
        <v>11</v>
      </c>
      <c r="D60" s="1" t="s">
        <v>120</v>
      </c>
      <c r="E60" s="2" t="s">
        <v>103</v>
      </c>
      <c r="F60" s="1" t="s">
        <v>121</v>
      </c>
      <c r="G60" s="1" t="s">
        <v>122</v>
      </c>
      <c r="H60" s="1" t="s">
        <v>133</v>
      </c>
      <c r="I60" s="4"/>
    </row>
    <row r="61" spans="1:9" ht="15.75" customHeight="1">
      <c r="A61" s="1" t="s">
        <v>83</v>
      </c>
      <c r="B61" s="1" t="s">
        <v>10</v>
      </c>
      <c r="C61" s="1" t="s">
        <v>11</v>
      </c>
      <c r="D61" s="1" t="s">
        <v>120</v>
      </c>
      <c r="E61" s="2" t="s">
        <v>103</v>
      </c>
      <c r="F61" s="1" t="s">
        <v>131</v>
      </c>
      <c r="G61" s="1" t="s">
        <v>122</v>
      </c>
      <c r="H61" s="1" t="s">
        <v>123</v>
      </c>
      <c r="I61" s="4"/>
    </row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/>
  <cols>
    <col min="1" max="1" width="27.85546875" customWidth="1"/>
    <col min="2" max="2" width="19.5703125" customWidth="1"/>
    <col min="3" max="3" width="24.7109375" customWidth="1"/>
    <col min="4" max="4" width="17.28515625" customWidth="1"/>
    <col min="5" max="5" width="16.7109375" customWidth="1"/>
    <col min="6" max="6" width="15.85546875" customWidth="1"/>
    <col min="7" max="7" width="18.28515625" customWidth="1"/>
    <col min="8" max="8" width="30.5703125" customWidth="1"/>
    <col min="9" max="26" width="8.7109375" customWidth="1"/>
  </cols>
  <sheetData>
    <row r="1" spans="1:9" ht="12.75" customHeight="1">
      <c r="A1" s="1" t="s">
        <v>119</v>
      </c>
      <c r="B1" s="2" t="s">
        <v>85</v>
      </c>
      <c r="C1" s="1" t="s">
        <v>90</v>
      </c>
      <c r="D1" s="1" t="s">
        <v>93</v>
      </c>
      <c r="E1" s="1" t="s">
        <v>101</v>
      </c>
      <c r="F1" s="1" t="s">
        <v>109</v>
      </c>
      <c r="G1" s="1" t="s">
        <v>116</v>
      </c>
      <c r="H1" s="1" t="s">
        <v>118</v>
      </c>
      <c r="I1" s="1"/>
    </row>
    <row r="2" spans="1:9" ht="12.75" customHeight="1">
      <c r="A2" s="1" t="s">
        <v>9</v>
      </c>
      <c r="B2" s="1" t="s">
        <v>10</v>
      </c>
      <c r="C2" s="1" t="s">
        <v>11</v>
      </c>
      <c r="D2" s="1" t="s">
        <v>120</v>
      </c>
      <c r="E2" s="2" t="s">
        <v>134</v>
      </c>
      <c r="F2" s="1" t="s">
        <v>121</v>
      </c>
      <c r="G2" s="1" t="s">
        <v>122</v>
      </c>
      <c r="H2" s="1" t="s">
        <v>123</v>
      </c>
    </row>
    <row r="3" spans="1:9" ht="12.75" customHeight="1">
      <c r="A3" s="1" t="s">
        <v>13</v>
      </c>
      <c r="B3" s="1" t="s">
        <v>14</v>
      </c>
      <c r="C3" s="1" t="s">
        <v>11</v>
      </c>
      <c r="D3" s="1" t="s">
        <v>120</v>
      </c>
      <c r="E3" s="2" t="s">
        <v>134</v>
      </c>
      <c r="F3" s="1" t="s">
        <v>121</v>
      </c>
      <c r="G3" s="1" t="s">
        <v>122</v>
      </c>
      <c r="H3" s="1" t="s">
        <v>123</v>
      </c>
    </row>
    <row r="4" spans="1:9" ht="12.75" customHeight="1">
      <c r="A4" s="1" t="s">
        <v>15</v>
      </c>
      <c r="B4" s="1" t="s">
        <v>14</v>
      </c>
      <c r="C4" s="1" t="s">
        <v>11</v>
      </c>
      <c r="D4" s="1" t="s">
        <v>120</v>
      </c>
      <c r="E4" s="2" t="s">
        <v>134</v>
      </c>
      <c r="F4" s="1" t="s">
        <v>124</v>
      </c>
      <c r="G4" s="1" t="s">
        <v>122</v>
      </c>
      <c r="H4" s="1" t="s">
        <v>123</v>
      </c>
    </row>
    <row r="5" spans="1:9" ht="12.75" customHeight="1">
      <c r="A5" s="1" t="s">
        <v>17</v>
      </c>
      <c r="B5" s="1" t="s">
        <v>10</v>
      </c>
      <c r="C5" s="1" t="s">
        <v>11</v>
      </c>
      <c r="D5" s="1" t="s">
        <v>120</v>
      </c>
      <c r="E5" s="2" t="s">
        <v>135</v>
      </c>
      <c r="F5" s="1" t="s">
        <v>124</v>
      </c>
      <c r="G5" s="1" t="s">
        <v>122</v>
      </c>
      <c r="H5" s="1" t="s">
        <v>136</v>
      </c>
    </row>
    <row r="6" spans="1:9" ht="12.75" customHeight="1">
      <c r="A6" s="1" t="s">
        <v>18</v>
      </c>
      <c r="B6" s="1" t="s">
        <v>14</v>
      </c>
      <c r="C6" s="1" t="s">
        <v>47</v>
      </c>
      <c r="D6" s="1" t="s">
        <v>127</v>
      </c>
      <c r="E6" s="2" t="s">
        <v>128</v>
      </c>
      <c r="F6" s="1" t="s">
        <v>124</v>
      </c>
      <c r="G6" s="1" t="s">
        <v>129</v>
      </c>
      <c r="H6" s="1" t="s">
        <v>123</v>
      </c>
    </row>
    <row r="7" spans="1:9" ht="12.75" customHeight="1">
      <c r="A7" s="1" t="s">
        <v>21</v>
      </c>
      <c r="B7" s="1" t="s">
        <v>14</v>
      </c>
      <c r="C7" s="1" t="s">
        <v>11</v>
      </c>
      <c r="D7" s="1" t="s">
        <v>120</v>
      </c>
      <c r="E7" s="2" t="s">
        <v>134</v>
      </c>
      <c r="F7" s="1" t="s">
        <v>121</v>
      </c>
      <c r="G7" s="1" t="s">
        <v>130</v>
      </c>
      <c r="H7" s="1" t="s">
        <v>123</v>
      </c>
    </row>
    <row r="8" spans="1:9" ht="12.75" customHeight="1">
      <c r="A8" s="1" t="s">
        <v>22</v>
      </c>
      <c r="B8" s="1" t="s">
        <v>14</v>
      </c>
      <c r="C8" s="1" t="s">
        <v>19</v>
      </c>
      <c r="D8" s="1" t="s">
        <v>127</v>
      </c>
      <c r="E8" s="2" t="s">
        <v>134</v>
      </c>
      <c r="F8" s="1" t="s">
        <v>131</v>
      </c>
      <c r="G8" s="1" t="s">
        <v>130</v>
      </c>
      <c r="H8" s="1" t="s">
        <v>123</v>
      </c>
    </row>
    <row r="9" spans="1:9" ht="12.75" customHeight="1">
      <c r="A9" s="1" t="s">
        <v>24</v>
      </c>
      <c r="B9" s="1" t="s">
        <v>10</v>
      </c>
      <c r="C9" s="1" t="s">
        <v>11</v>
      </c>
      <c r="D9" s="1" t="s">
        <v>120</v>
      </c>
      <c r="E9" s="2" t="s">
        <v>134</v>
      </c>
      <c r="F9" s="1" t="s">
        <v>121</v>
      </c>
      <c r="G9" s="1" t="s">
        <v>130</v>
      </c>
      <c r="H9" s="1" t="s">
        <v>123</v>
      </c>
    </row>
    <row r="10" spans="1:9" ht="12.75" customHeight="1">
      <c r="A10" s="1" t="s">
        <v>26</v>
      </c>
      <c r="B10" s="1" t="s">
        <v>14</v>
      </c>
      <c r="C10" s="1" t="s">
        <v>11</v>
      </c>
      <c r="D10" s="1" t="s">
        <v>120</v>
      </c>
      <c r="E10" s="2" t="s">
        <v>134</v>
      </c>
      <c r="F10" s="1" t="s">
        <v>131</v>
      </c>
      <c r="G10" s="1" t="s">
        <v>130</v>
      </c>
      <c r="H10" s="1" t="s">
        <v>123</v>
      </c>
    </row>
    <row r="11" spans="1:9" ht="12.75" customHeight="1">
      <c r="A11" s="1" t="s">
        <v>27</v>
      </c>
      <c r="B11" s="1" t="s">
        <v>10</v>
      </c>
      <c r="C11" s="1" t="s">
        <v>11</v>
      </c>
      <c r="D11" s="1" t="s">
        <v>120</v>
      </c>
      <c r="E11" s="2" t="s">
        <v>135</v>
      </c>
      <c r="F11" s="1" t="s">
        <v>124</v>
      </c>
      <c r="G11" s="1" t="s">
        <v>130</v>
      </c>
      <c r="H11" s="1" t="s">
        <v>123</v>
      </c>
    </row>
    <row r="12" spans="1:9" ht="12.75" customHeight="1">
      <c r="A12" s="1" t="s">
        <v>28</v>
      </c>
      <c r="B12" s="1" t="s">
        <v>10</v>
      </c>
      <c r="C12" s="1" t="s">
        <v>19</v>
      </c>
      <c r="D12" s="1" t="s">
        <v>127</v>
      </c>
      <c r="E12" s="2" t="s">
        <v>128</v>
      </c>
      <c r="F12" s="1" t="s">
        <v>121</v>
      </c>
      <c r="G12" s="1" t="s">
        <v>130</v>
      </c>
      <c r="H12" s="1" t="s">
        <v>123</v>
      </c>
    </row>
    <row r="13" spans="1:9" ht="12.75" customHeight="1">
      <c r="A13" s="1" t="s">
        <v>29</v>
      </c>
      <c r="B13" s="1" t="s">
        <v>10</v>
      </c>
      <c r="C13" s="1" t="s">
        <v>11</v>
      </c>
      <c r="D13" s="1" t="s">
        <v>120</v>
      </c>
      <c r="E13" s="2" t="s">
        <v>134</v>
      </c>
      <c r="F13" s="1" t="s">
        <v>121</v>
      </c>
      <c r="G13" s="1" t="s">
        <v>122</v>
      </c>
      <c r="H13" s="1" t="s">
        <v>132</v>
      </c>
      <c r="I13" s="4"/>
    </row>
    <row r="14" spans="1:9" ht="12.75" customHeight="1">
      <c r="A14" s="1" t="s">
        <v>30</v>
      </c>
      <c r="B14" s="1" t="s">
        <v>10</v>
      </c>
      <c r="C14" s="1" t="s">
        <v>11</v>
      </c>
      <c r="D14" s="1" t="s">
        <v>120</v>
      </c>
      <c r="E14" s="2" t="s">
        <v>134</v>
      </c>
      <c r="F14" s="1" t="s">
        <v>121</v>
      </c>
      <c r="G14" s="1" t="s">
        <v>122</v>
      </c>
      <c r="H14" s="1" t="s">
        <v>123</v>
      </c>
    </row>
    <row r="15" spans="1:9" ht="12.75" customHeight="1">
      <c r="A15" s="1" t="s">
        <v>31</v>
      </c>
      <c r="B15" s="1" t="s">
        <v>10</v>
      </c>
      <c r="C15" s="1" t="s">
        <v>11</v>
      </c>
      <c r="D15" s="1" t="s">
        <v>120</v>
      </c>
      <c r="E15" s="2" t="s">
        <v>134</v>
      </c>
      <c r="F15" s="1" t="s">
        <v>124</v>
      </c>
      <c r="G15" s="1" t="s">
        <v>130</v>
      </c>
      <c r="H15" s="1" t="s">
        <v>132</v>
      </c>
      <c r="I15" s="4"/>
    </row>
    <row r="16" spans="1:9" ht="12.75" customHeight="1">
      <c r="A16" s="1" t="s">
        <v>32</v>
      </c>
      <c r="B16" s="1" t="s">
        <v>10</v>
      </c>
      <c r="C16" s="1" t="s">
        <v>11</v>
      </c>
      <c r="D16" s="1" t="s">
        <v>120</v>
      </c>
      <c r="E16" s="2" t="s">
        <v>135</v>
      </c>
      <c r="F16" s="1" t="s">
        <v>121</v>
      </c>
      <c r="G16" s="1" t="s">
        <v>130</v>
      </c>
      <c r="H16" s="1" t="s">
        <v>136</v>
      </c>
    </row>
    <row r="17" spans="1:9" ht="12.75" customHeight="1">
      <c r="A17" s="1" t="s">
        <v>33</v>
      </c>
      <c r="B17" s="1" t="s">
        <v>14</v>
      </c>
      <c r="C17" s="1" t="s">
        <v>19</v>
      </c>
      <c r="D17" s="1" t="s">
        <v>127</v>
      </c>
      <c r="E17" s="2" t="s">
        <v>134</v>
      </c>
      <c r="F17" s="1" t="s">
        <v>121</v>
      </c>
      <c r="G17" s="1" t="s">
        <v>122</v>
      </c>
      <c r="H17" s="1" t="s">
        <v>123</v>
      </c>
    </row>
    <row r="18" spans="1:9" ht="12.75" customHeight="1">
      <c r="A18" s="1" t="s">
        <v>34</v>
      </c>
      <c r="B18" s="1" t="s">
        <v>10</v>
      </c>
      <c r="C18" s="1" t="s">
        <v>11</v>
      </c>
      <c r="D18" s="1" t="s">
        <v>120</v>
      </c>
      <c r="E18" s="2" t="s">
        <v>134</v>
      </c>
      <c r="F18" s="1" t="s">
        <v>121</v>
      </c>
      <c r="G18" s="1" t="s">
        <v>130</v>
      </c>
      <c r="H18" s="1" t="s">
        <v>136</v>
      </c>
    </row>
    <row r="19" spans="1:9" ht="12.75" customHeight="1">
      <c r="A19" s="1" t="s">
        <v>35</v>
      </c>
      <c r="B19" s="1" t="s">
        <v>10</v>
      </c>
      <c r="C19" s="1" t="s">
        <v>11</v>
      </c>
      <c r="D19" s="1" t="s">
        <v>120</v>
      </c>
      <c r="E19" s="2" t="s">
        <v>135</v>
      </c>
      <c r="F19" s="1" t="s">
        <v>124</v>
      </c>
      <c r="G19" s="1" t="s">
        <v>130</v>
      </c>
      <c r="H19" s="1" t="s">
        <v>123</v>
      </c>
    </row>
    <row r="20" spans="1:9" ht="12.75" customHeight="1">
      <c r="A20" s="1" t="s">
        <v>36</v>
      </c>
      <c r="B20" s="1" t="s">
        <v>14</v>
      </c>
      <c r="C20" s="1" t="s">
        <v>11</v>
      </c>
      <c r="D20" s="1" t="s">
        <v>120</v>
      </c>
      <c r="E20" s="6" t="s">
        <v>134</v>
      </c>
      <c r="F20" s="1" t="s">
        <v>121</v>
      </c>
      <c r="G20" s="1" t="s">
        <v>130</v>
      </c>
      <c r="H20" s="1" t="s">
        <v>123</v>
      </c>
    </row>
    <row r="21" spans="1:9" ht="12.75" customHeight="1">
      <c r="A21" s="1" t="s">
        <v>37</v>
      </c>
      <c r="B21" s="1" t="s">
        <v>10</v>
      </c>
      <c r="C21" s="1" t="s">
        <v>11</v>
      </c>
      <c r="D21" s="1" t="s">
        <v>120</v>
      </c>
      <c r="E21" s="2" t="s">
        <v>134</v>
      </c>
      <c r="F21" s="1" t="s">
        <v>121</v>
      </c>
      <c r="G21" s="1" t="s">
        <v>122</v>
      </c>
      <c r="H21" s="1" t="s">
        <v>123</v>
      </c>
    </row>
    <row r="22" spans="1:9" ht="12.75" customHeight="1">
      <c r="A22" s="1" t="s">
        <v>39</v>
      </c>
      <c r="B22" s="1" t="s">
        <v>10</v>
      </c>
      <c r="C22" s="1" t="s">
        <v>11</v>
      </c>
      <c r="D22" s="1" t="s">
        <v>120</v>
      </c>
      <c r="E22" s="6" t="s">
        <v>134</v>
      </c>
      <c r="F22" s="1" t="s">
        <v>121</v>
      </c>
      <c r="G22" s="1" t="s">
        <v>130</v>
      </c>
      <c r="H22" s="1" t="s">
        <v>123</v>
      </c>
    </row>
    <row r="23" spans="1:9" ht="12.75" customHeight="1">
      <c r="A23" s="1" t="s">
        <v>40</v>
      </c>
      <c r="B23" s="1" t="s">
        <v>14</v>
      </c>
      <c r="C23" s="1" t="s">
        <v>11</v>
      </c>
      <c r="D23" s="1" t="s">
        <v>120</v>
      </c>
      <c r="E23" s="2" t="s">
        <v>134</v>
      </c>
      <c r="F23" s="1" t="s">
        <v>124</v>
      </c>
      <c r="G23" s="1" t="s">
        <v>130</v>
      </c>
      <c r="H23" s="1" t="s">
        <v>132</v>
      </c>
      <c r="I23" s="4"/>
    </row>
    <row r="24" spans="1:9" ht="12.75" customHeight="1">
      <c r="A24" s="1" t="s">
        <v>41</v>
      </c>
      <c r="B24" s="1" t="s">
        <v>10</v>
      </c>
      <c r="C24" s="1" t="s">
        <v>11</v>
      </c>
      <c r="D24" s="1" t="s">
        <v>120</v>
      </c>
      <c r="E24" s="2" t="s">
        <v>135</v>
      </c>
      <c r="F24" s="1" t="s">
        <v>121</v>
      </c>
      <c r="G24" s="1" t="s">
        <v>122</v>
      </c>
      <c r="H24" s="1" t="s">
        <v>132</v>
      </c>
      <c r="I24" s="4"/>
    </row>
    <row r="25" spans="1:9" ht="12.75" customHeight="1">
      <c r="A25" s="1" t="s">
        <v>42</v>
      </c>
      <c r="B25" s="1" t="s">
        <v>14</v>
      </c>
      <c r="C25" s="1" t="s">
        <v>11</v>
      </c>
      <c r="D25" s="1" t="s">
        <v>120</v>
      </c>
      <c r="E25" s="2" t="s">
        <v>134</v>
      </c>
      <c r="F25" s="1" t="s">
        <v>121</v>
      </c>
      <c r="G25" s="1" t="s">
        <v>122</v>
      </c>
      <c r="H25" s="1" t="s">
        <v>136</v>
      </c>
    </row>
    <row r="26" spans="1:9" ht="12.75" customHeight="1">
      <c r="A26" s="1" t="s">
        <v>43</v>
      </c>
      <c r="B26" s="1" t="s">
        <v>10</v>
      </c>
      <c r="C26" s="1" t="s">
        <v>11</v>
      </c>
      <c r="D26" s="1" t="s">
        <v>120</v>
      </c>
      <c r="E26" s="2" t="s">
        <v>134</v>
      </c>
      <c r="F26" s="1" t="s">
        <v>131</v>
      </c>
      <c r="G26" s="1" t="s">
        <v>130</v>
      </c>
      <c r="H26" s="1" t="s">
        <v>136</v>
      </c>
    </row>
    <row r="27" spans="1:9" ht="12.75" customHeight="1">
      <c r="A27" s="1" t="s">
        <v>44</v>
      </c>
      <c r="B27" s="1" t="s">
        <v>10</v>
      </c>
      <c r="C27" s="1" t="s">
        <v>11</v>
      </c>
      <c r="D27" s="1" t="s">
        <v>120</v>
      </c>
      <c r="E27" s="2" t="s">
        <v>134</v>
      </c>
      <c r="F27" s="1" t="s">
        <v>121</v>
      </c>
      <c r="G27" s="1" t="s">
        <v>122</v>
      </c>
      <c r="H27" s="1" t="s">
        <v>123</v>
      </c>
    </row>
    <row r="28" spans="1:9" ht="12.75" customHeight="1">
      <c r="A28" s="1" t="s">
        <v>45</v>
      </c>
      <c r="B28" s="1" t="s">
        <v>14</v>
      </c>
      <c r="C28" s="1" t="s">
        <v>19</v>
      </c>
      <c r="D28" s="1" t="s">
        <v>127</v>
      </c>
      <c r="E28" s="2" t="s">
        <v>134</v>
      </c>
      <c r="F28" s="1" t="s">
        <v>131</v>
      </c>
      <c r="G28" s="1" t="s">
        <v>122</v>
      </c>
      <c r="H28" s="1" t="s">
        <v>123</v>
      </c>
    </row>
    <row r="29" spans="1:9" ht="12.75" customHeight="1">
      <c r="A29" s="1" t="s">
        <v>46</v>
      </c>
      <c r="B29" s="1" t="s">
        <v>10</v>
      </c>
      <c r="C29" s="1" t="s">
        <v>47</v>
      </c>
      <c r="D29" s="1" t="s">
        <v>127</v>
      </c>
      <c r="E29" s="6" t="s">
        <v>134</v>
      </c>
      <c r="F29" s="1" t="s">
        <v>124</v>
      </c>
      <c r="G29" s="1" t="s">
        <v>130</v>
      </c>
      <c r="H29" s="1" t="s">
        <v>123</v>
      </c>
    </row>
    <row r="30" spans="1:9" ht="12.75" customHeight="1">
      <c r="A30" s="1" t="s">
        <v>49</v>
      </c>
      <c r="B30" s="1" t="s">
        <v>10</v>
      </c>
      <c r="C30" s="1" t="s">
        <v>11</v>
      </c>
      <c r="D30" s="1" t="s">
        <v>120</v>
      </c>
      <c r="E30" s="6" t="s">
        <v>134</v>
      </c>
      <c r="F30" s="1" t="s">
        <v>121</v>
      </c>
      <c r="G30" s="1" t="s">
        <v>122</v>
      </c>
      <c r="H30" s="1" t="s">
        <v>132</v>
      </c>
      <c r="I30" s="4"/>
    </row>
    <row r="31" spans="1:9" ht="12.75" customHeight="1">
      <c r="A31" s="1" t="s">
        <v>50</v>
      </c>
      <c r="B31" s="1" t="s">
        <v>10</v>
      </c>
      <c r="C31" s="1" t="s">
        <v>11</v>
      </c>
      <c r="D31" s="1" t="s">
        <v>120</v>
      </c>
      <c r="E31" s="2" t="s">
        <v>135</v>
      </c>
      <c r="F31" s="1" t="s">
        <v>131</v>
      </c>
      <c r="G31" s="1" t="s">
        <v>122</v>
      </c>
      <c r="H31" s="1" t="s">
        <v>123</v>
      </c>
    </row>
    <row r="32" spans="1:9" ht="12.75" customHeight="1">
      <c r="A32" s="1" t="s">
        <v>51</v>
      </c>
      <c r="B32" s="1" t="s">
        <v>14</v>
      </c>
      <c r="C32" s="1" t="s">
        <v>19</v>
      </c>
      <c r="D32" s="1" t="s">
        <v>127</v>
      </c>
      <c r="E32" s="2" t="s">
        <v>134</v>
      </c>
      <c r="F32" s="1" t="s">
        <v>131</v>
      </c>
      <c r="G32" s="1" t="s">
        <v>130</v>
      </c>
      <c r="H32" s="1" t="s">
        <v>123</v>
      </c>
    </row>
    <row r="33" spans="1:9" ht="12.75" customHeight="1">
      <c r="A33" s="1" t="s">
        <v>52</v>
      </c>
      <c r="B33" s="1" t="s">
        <v>10</v>
      </c>
      <c r="C33" s="1" t="s">
        <v>11</v>
      </c>
      <c r="D33" s="1" t="s">
        <v>120</v>
      </c>
      <c r="E33" s="2" t="s">
        <v>134</v>
      </c>
      <c r="F33" s="1" t="s">
        <v>124</v>
      </c>
      <c r="G33" s="1" t="s">
        <v>122</v>
      </c>
      <c r="H33" s="1" t="s">
        <v>123</v>
      </c>
    </row>
    <row r="34" spans="1:9" ht="12.75" customHeight="1">
      <c r="A34" s="1" t="s">
        <v>53</v>
      </c>
      <c r="B34" s="1" t="s">
        <v>10</v>
      </c>
      <c r="C34" s="1" t="s">
        <v>19</v>
      </c>
      <c r="D34" s="1" t="s">
        <v>127</v>
      </c>
      <c r="E34" s="2" t="s">
        <v>128</v>
      </c>
      <c r="F34" s="1" t="s">
        <v>121</v>
      </c>
      <c r="G34" s="1" t="s">
        <v>130</v>
      </c>
      <c r="H34" s="1" t="s">
        <v>123</v>
      </c>
    </row>
    <row r="35" spans="1:9" ht="12.75" customHeight="1">
      <c r="A35" s="1" t="s">
        <v>54</v>
      </c>
      <c r="B35" s="1" t="s">
        <v>14</v>
      </c>
      <c r="C35" s="1" t="s">
        <v>19</v>
      </c>
      <c r="D35" s="1" t="s">
        <v>127</v>
      </c>
      <c r="E35" s="2" t="s">
        <v>134</v>
      </c>
      <c r="F35" s="1" t="s">
        <v>121</v>
      </c>
      <c r="G35" s="1" t="s">
        <v>130</v>
      </c>
      <c r="H35" s="1" t="s">
        <v>123</v>
      </c>
    </row>
    <row r="36" spans="1:9" ht="12.75" customHeight="1">
      <c r="A36" s="1" t="s">
        <v>55</v>
      </c>
      <c r="B36" s="1" t="s">
        <v>10</v>
      </c>
      <c r="C36" s="1" t="s">
        <v>11</v>
      </c>
      <c r="D36" s="1" t="s">
        <v>120</v>
      </c>
      <c r="E36" s="2" t="s">
        <v>134</v>
      </c>
      <c r="F36" s="1" t="s">
        <v>131</v>
      </c>
      <c r="G36" s="1" t="s">
        <v>130</v>
      </c>
      <c r="H36" s="1" t="s">
        <v>123</v>
      </c>
    </row>
    <row r="37" spans="1:9" ht="12.75" customHeight="1">
      <c r="A37" s="1" t="s">
        <v>56</v>
      </c>
      <c r="B37" s="1" t="s">
        <v>14</v>
      </c>
      <c r="C37" s="1" t="s">
        <v>57</v>
      </c>
      <c r="D37" s="1" t="s">
        <v>127</v>
      </c>
      <c r="E37" s="2" t="s">
        <v>134</v>
      </c>
      <c r="F37" s="1" t="s">
        <v>121</v>
      </c>
      <c r="G37" s="1" t="s">
        <v>130</v>
      </c>
      <c r="H37" s="1" t="s">
        <v>123</v>
      </c>
    </row>
    <row r="38" spans="1:9" ht="12.75" customHeight="1">
      <c r="A38" s="1" t="s">
        <v>59</v>
      </c>
      <c r="B38" s="1" t="s">
        <v>14</v>
      </c>
      <c r="C38" s="1" t="s">
        <v>19</v>
      </c>
      <c r="D38" s="1" t="s">
        <v>127</v>
      </c>
      <c r="E38" s="2" t="s">
        <v>134</v>
      </c>
      <c r="F38" s="1" t="s">
        <v>121</v>
      </c>
      <c r="G38" s="1" t="s">
        <v>122</v>
      </c>
      <c r="H38" s="1" t="s">
        <v>123</v>
      </c>
    </row>
    <row r="39" spans="1:9" ht="12.75" customHeight="1">
      <c r="A39" s="1" t="s">
        <v>60</v>
      </c>
      <c r="B39" s="1" t="s">
        <v>14</v>
      </c>
      <c r="C39" s="1" t="s">
        <v>19</v>
      </c>
      <c r="D39" s="1" t="s">
        <v>127</v>
      </c>
      <c r="E39" s="2" t="s">
        <v>128</v>
      </c>
      <c r="F39" s="1" t="s">
        <v>121</v>
      </c>
      <c r="G39" s="1" t="s">
        <v>122</v>
      </c>
      <c r="H39" s="1" t="s">
        <v>136</v>
      </c>
    </row>
    <row r="40" spans="1:9" ht="12.75" customHeight="1">
      <c r="A40" s="1" t="s">
        <v>61</v>
      </c>
      <c r="B40" s="1" t="s">
        <v>10</v>
      </c>
      <c r="C40" s="1" t="s">
        <v>11</v>
      </c>
      <c r="D40" s="1" t="s">
        <v>120</v>
      </c>
      <c r="E40" s="2" t="s">
        <v>135</v>
      </c>
      <c r="F40" s="1" t="s">
        <v>131</v>
      </c>
      <c r="G40" s="1" t="s">
        <v>130</v>
      </c>
      <c r="H40" s="1" t="s">
        <v>132</v>
      </c>
      <c r="I40" s="4"/>
    </row>
    <row r="41" spans="1:9" ht="12.75" customHeight="1">
      <c r="A41" s="1" t="s">
        <v>62</v>
      </c>
      <c r="B41" s="1" t="s">
        <v>14</v>
      </c>
      <c r="C41" s="1" t="s">
        <v>11</v>
      </c>
      <c r="D41" s="1" t="s">
        <v>120</v>
      </c>
      <c r="E41" s="2" t="s">
        <v>128</v>
      </c>
      <c r="F41" s="1" t="s">
        <v>121</v>
      </c>
      <c r="G41" s="1" t="s">
        <v>130</v>
      </c>
      <c r="H41" s="1" t="s">
        <v>123</v>
      </c>
    </row>
    <row r="42" spans="1:9" ht="12.75" customHeight="1">
      <c r="A42" s="1" t="s">
        <v>63</v>
      </c>
      <c r="B42" s="1" t="s">
        <v>10</v>
      </c>
      <c r="C42" s="1" t="s">
        <v>11</v>
      </c>
      <c r="D42" s="1" t="s">
        <v>120</v>
      </c>
      <c r="E42" s="6" t="s">
        <v>134</v>
      </c>
      <c r="F42" s="1" t="s">
        <v>121</v>
      </c>
      <c r="G42" s="1" t="s">
        <v>130</v>
      </c>
      <c r="H42" s="1" t="s">
        <v>136</v>
      </c>
    </row>
    <row r="43" spans="1:9" ht="12.75" customHeight="1">
      <c r="A43" s="1" t="s">
        <v>64</v>
      </c>
      <c r="B43" s="1" t="s">
        <v>10</v>
      </c>
      <c r="C43" s="1" t="s">
        <v>11</v>
      </c>
      <c r="D43" s="1" t="s">
        <v>120</v>
      </c>
      <c r="E43" s="2" t="s">
        <v>135</v>
      </c>
      <c r="F43" s="1" t="s">
        <v>121</v>
      </c>
      <c r="G43" s="1" t="s">
        <v>130</v>
      </c>
      <c r="H43" s="1" t="s">
        <v>123</v>
      </c>
    </row>
    <row r="44" spans="1:9" ht="12.75" customHeight="1">
      <c r="A44" s="1" t="s">
        <v>65</v>
      </c>
      <c r="B44" s="1" t="s">
        <v>10</v>
      </c>
      <c r="C44" s="1" t="s">
        <v>11</v>
      </c>
      <c r="D44" s="1" t="s">
        <v>120</v>
      </c>
      <c r="E44" s="2" t="s">
        <v>134</v>
      </c>
      <c r="F44" s="1" t="s">
        <v>131</v>
      </c>
      <c r="G44" s="1" t="s">
        <v>122</v>
      </c>
      <c r="H44" s="1" t="s">
        <v>123</v>
      </c>
    </row>
    <row r="45" spans="1:9" ht="12.75" customHeight="1">
      <c r="A45" s="1" t="s">
        <v>66</v>
      </c>
      <c r="B45" s="1" t="s">
        <v>10</v>
      </c>
      <c r="C45" s="1" t="s">
        <v>11</v>
      </c>
      <c r="D45" s="1" t="s">
        <v>120</v>
      </c>
      <c r="E45" s="2" t="s">
        <v>134</v>
      </c>
      <c r="F45" s="1" t="s">
        <v>121</v>
      </c>
      <c r="G45" s="1" t="s">
        <v>130</v>
      </c>
      <c r="H45" s="1" t="s">
        <v>132</v>
      </c>
      <c r="I45" s="4"/>
    </row>
    <row r="46" spans="1:9" ht="12.75" customHeight="1">
      <c r="A46" s="1" t="s">
        <v>67</v>
      </c>
      <c r="B46" s="1" t="s">
        <v>10</v>
      </c>
      <c r="C46" s="1" t="s">
        <v>11</v>
      </c>
      <c r="D46" s="1" t="s">
        <v>120</v>
      </c>
      <c r="E46" s="2" t="s">
        <v>135</v>
      </c>
      <c r="F46" s="1" t="s">
        <v>131</v>
      </c>
      <c r="G46" s="1" t="s">
        <v>129</v>
      </c>
      <c r="H46" s="1" t="s">
        <v>132</v>
      </c>
      <c r="I46" s="4"/>
    </row>
    <row r="47" spans="1:9" ht="12.75" customHeight="1">
      <c r="A47" s="1" t="s">
        <v>68</v>
      </c>
      <c r="B47" s="1" t="s">
        <v>10</v>
      </c>
      <c r="C47" s="1" t="s">
        <v>11</v>
      </c>
      <c r="D47" s="1" t="s">
        <v>120</v>
      </c>
      <c r="E47" s="2" t="s">
        <v>135</v>
      </c>
      <c r="F47" s="1" t="s">
        <v>131</v>
      </c>
      <c r="G47" s="1" t="s">
        <v>130</v>
      </c>
      <c r="H47" s="1" t="s">
        <v>123</v>
      </c>
    </row>
    <row r="48" spans="1:9" ht="12.75" customHeight="1">
      <c r="A48" s="1" t="s">
        <v>69</v>
      </c>
      <c r="B48" s="1" t="s">
        <v>14</v>
      </c>
      <c r="C48" s="1" t="s">
        <v>19</v>
      </c>
      <c r="D48" s="1" t="s">
        <v>127</v>
      </c>
      <c r="E48" s="2" t="s">
        <v>135</v>
      </c>
      <c r="F48" s="1" t="s">
        <v>121</v>
      </c>
      <c r="G48" s="1" t="s">
        <v>122</v>
      </c>
      <c r="H48" s="1" t="s">
        <v>123</v>
      </c>
    </row>
    <row r="49" spans="1:8" ht="12.75" customHeight="1">
      <c r="A49" s="1" t="s">
        <v>70</v>
      </c>
      <c r="B49" s="1" t="s">
        <v>10</v>
      </c>
      <c r="C49" s="1" t="s">
        <v>11</v>
      </c>
      <c r="D49" s="1" t="s">
        <v>120</v>
      </c>
      <c r="E49" s="2" t="s">
        <v>134</v>
      </c>
      <c r="F49" s="1" t="s">
        <v>121</v>
      </c>
      <c r="G49" s="1" t="s">
        <v>122</v>
      </c>
      <c r="H49" s="1" t="s">
        <v>136</v>
      </c>
    </row>
    <row r="50" spans="1:8" ht="12.75" customHeight="1">
      <c r="A50" s="1" t="s">
        <v>71</v>
      </c>
      <c r="B50" s="1" t="s">
        <v>10</v>
      </c>
      <c r="C50" s="1" t="s">
        <v>11</v>
      </c>
      <c r="D50" s="1" t="s">
        <v>120</v>
      </c>
      <c r="E50" s="2" t="s">
        <v>135</v>
      </c>
      <c r="F50" s="1" t="s">
        <v>121</v>
      </c>
      <c r="G50" s="1" t="s">
        <v>130</v>
      </c>
      <c r="H50" s="1" t="s">
        <v>123</v>
      </c>
    </row>
    <row r="51" spans="1:8" ht="12.75" customHeight="1">
      <c r="A51" s="1" t="s">
        <v>72</v>
      </c>
      <c r="B51" s="1" t="s">
        <v>10</v>
      </c>
      <c r="C51" s="1" t="s">
        <v>11</v>
      </c>
      <c r="D51" s="1" t="s">
        <v>120</v>
      </c>
      <c r="E51" s="2" t="s">
        <v>135</v>
      </c>
      <c r="F51" s="1" t="s">
        <v>121</v>
      </c>
      <c r="G51" s="1" t="s">
        <v>122</v>
      </c>
      <c r="H51" s="1" t="s">
        <v>123</v>
      </c>
    </row>
    <row r="52" spans="1:8" ht="12.75" customHeight="1">
      <c r="A52" s="1" t="s">
        <v>73</v>
      </c>
      <c r="B52" s="1" t="s">
        <v>14</v>
      </c>
      <c r="C52" s="1" t="s">
        <v>11</v>
      </c>
      <c r="D52" s="1" t="s">
        <v>120</v>
      </c>
      <c r="E52" s="2" t="s">
        <v>135</v>
      </c>
      <c r="F52" s="1" t="s">
        <v>121</v>
      </c>
      <c r="G52" s="1" t="s">
        <v>122</v>
      </c>
      <c r="H52" s="1" t="s">
        <v>136</v>
      </c>
    </row>
    <row r="53" spans="1:8" ht="12.75" customHeight="1">
      <c r="A53" s="1" t="s">
        <v>74</v>
      </c>
      <c r="B53" s="1" t="s">
        <v>14</v>
      </c>
      <c r="C53" s="1" t="s">
        <v>11</v>
      </c>
      <c r="D53" s="1" t="s">
        <v>120</v>
      </c>
      <c r="E53" s="2" t="s">
        <v>128</v>
      </c>
      <c r="F53" s="1" t="s">
        <v>124</v>
      </c>
      <c r="G53" s="1" t="s">
        <v>130</v>
      </c>
      <c r="H53" s="1" t="s">
        <v>136</v>
      </c>
    </row>
    <row r="54" spans="1:8" ht="12.75" customHeight="1">
      <c r="A54" s="1" t="s">
        <v>75</v>
      </c>
      <c r="B54" s="1" t="s">
        <v>10</v>
      </c>
      <c r="C54" s="1" t="s">
        <v>11</v>
      </c>
      <c r="D54" s="1" t="s">
        <v>120</v>
      </c>
      <c r="E54" s="2" t="s">
        <v>128</v>
      </c>
      <c r="F54" s="1" t="s">
        <v>121</v>
      </c>
      <c r="G54" s="1" t="s">
        <v>130</v>
      </c>
      <c r="H54" s="1" t="s">
        <v>136</v>
      </c>
    </row>
    <row r="55" spans="1:8" ht="12.75" customHeight="1">
      <c r="A55" s="1" t="s">
        <v>76</v>
      </c>
      <c r="B55" s="1" t="s">
        <v>14</v>
      </c>
      <c r="C55" s="1" t="s">
        <v>47</v>
      </c>
      <c r="D55" s="1" t="s">
        <v>127</v>
      </c>
      <c r="E55" s="2" t="s">
        <v>134</v>
      </c>
      <c r="F55" s="1" t="s">
        <v>121</v>
      </c>
      <c r="G55" s="1" t="s">
        <v>130</v>
      </c>
      <c r="H55" s="1" t="s">
        <v>136</v>
      </c>
    </row>
    <row r="56" spans="1:8" ht="12.75" customHeight="1">
      <c r="A56" s="1" t="s">
        <v>78</v>
      </c>
      <c r="B56" s="1" t="s">
        <v>14</v>
      </c>
      <c r="C56" s="1" t="s">
        <v>19</v>
      </c>
      <c r="D56" s="1" t="s">
        <v>127</v>
      </c>
      <c r="E56" s="2" t="s">
        <v>128</v>
      </c>
      <c r="F56" s="1" t="s">
        <v>131</v>
      </c>
      <c r="G56" s="1" t="s">
        <v>130</v>
      </c>
      <c r="H56" s="1" t="s">
        <v>123</v>
      </c>
    </row>
    <row r="57" spans="1:8" ht="12.75" customHeight="1">
      <c r="A57" s="1" t="s">
        <v>79</v>
      </c>
      <c r="B57" s="1" t="s">
        <v>10</v>
      </c>
      <c r="C57" s="1" t="s">
        <v>11</v>
      </c>
      <c r="D57" s="1" t="s">
        <v>120</v>
      </c>
      <c r="E57" s="2" t="s">
        <v>135</v>
      </c>
      <c r="F57" s="1" t="s">
        <v>121</v>
      </c>
      <c r="G57" s="1" t="s">
        <v>122</v>
      </c>
      <c r="H57" s="1" t="s">
        <v>123</v>
      </c>
    </row>
    <row r="58" spans="1:8" ht="12.75" customHeight="1">
      <c r="A58" s="1" t="s">
        <v>80</v>
      </c>
      <c r="B58" s="1" t="s">
        <v>10</v>
      </c>
      <c r="C58" s="1" t="s">
        <v>11</v>
      </c>
      <c r="D58" s="1" t="s">
        <v>120</v>
      </c>
      <c r="E58" s="2" t="s">
        <v>135</v>
      </c>
      <c r="F58" s="1" t="s">
        <v>121</v>
      </c>
      <c r="G58" s="1" t="s">
        <v>122</v>
      </c>
      <c r="H58" s="1" t="s">
        <v>123</v>
      </c>
    </row>
    <row r="59" spans="1:8" ht="12.75" customHeight="1">
      <c r="A59" s="1" t="s">
        <v>81</v>
      </c>
      <c r="B59" s="1" t="s">
        <v>10</v>
      </c>
      <c r="C59" s="1" t="s">
        <v>11</v>
      </c>
      <c r="D59" s="1" t="s">
        <v>120</v>
      </c>
      <c r="E59" s="2" t="s">
        <v>135</v>
      </c>
      <c r="F59" s="1" t="s">
        <v>121</v>
      </c>
      <c r="G59" s="1" t="s">
        <v>122</v>
      </c>
      <c r="H59" s="1" t="s">
        <v>136</v>
      </c>
    </row>
    <row r="60" spans="1:8" ht="12.75" customHeight="1">
      <c r="A60" s="1" t="s">
        <v>82</v>
      </c>
      <c r="B60" s="1" t="s">
        <v>14</v>
      </c>
      <c r="C60" s="1" t="s">
        <v>11</v>
      </c>
      <c r="D60" s="1" t="s">
        <v>120</v>
      </c>
      <c r="E60" s="2" t="s">
        <v>135</v>
      </c>
      <c r="F60" s="1" t="s">
        <v>121</v>
      </c>
      <c r="G60" s="1" t="s">
        <v>122</v>
      </c>
      <c r="H60" s="1" t="s">
        <v>136</v>
      </c>
    </row>
    <row r="61" spans="1:8" ht="12.75" customHeight="1">
      <c r="A61" s="1" t="s">
        <v>83</v>
      </c>
      <c r="B61" s="1" t="s">
        <v>10</v>
      </c>
      <c r="C61" s="1" t="s">
        <v>11</v>
      </c>
      <c r="D61" s="1" t="s">
        <v>120</v>
      </c>
      <c r="E61" s="2" t="s">
        <v>135</v>
      </c>
      <c r="F61" s="1" t="s">
        <v>131</v>
      </c>
      <c r="G61" s="1" t="s">
        <v>122</v>
      </c>
      <c r="H61" s="1" t="s">
        <v>123</v>
      </c>
    </row>
    <row r="62" spans="1:8" ht="12.75" customHeight="1"/>
    <row r="63" spans="1:8" ht="12.75" customHeight="1"/>
    <row r="64" spans="1:8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78"/>
  <sheetViews>
    <sheetView workbookViewId="0"/>
  </sheetViews>
  <sheetFormatPr defaultColWidth="14.42578125" defaultRowHeight="15" customHeight="1"/>
  <sheetData>
    <row r="2" spans="1:12">
      <c r="A2" s="34" t="s">
        <v>137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12"/>
    </row>
    <row r="3" spans="1:12">
      <c r="A3" s="35" t="s">
        <v>138</v>
      </c>
      <c r="B3" s="33"/>
      <c r="C3" s="13" t="s">
        <v>10</v>
      </c>
      <c r="D3" s="13" t="s">
        <v>14</v>
      </c>
      <c r="E3" s="13" t="s">
        <v>139</v>
      </c>
      <c r="G3" s="13" t="s">
        <v>140</v>
      </c>
      <c r="H3" s="13" t="s">
        <v>141</v>
      </c>
      <c r="I3" s="13" t="s">
        <v>142</v>
      </c>
      <c r="J3" s="13" t="s">
        <v>143</v>
      </c>
      <c r="K3" s="13" t="s">
        <v>144</v>
      </c>
    </row>
    <row r="4" spans="1:12">
      <c r="A4" s="36" t="s">
        <v>114</v>
      </c>
      <c r="B4" s="33"/>
      <c r="C4" s="14">
        <f>COUNTIFS('Responses Awal'!C2:C61,"Laki-laki",'Responses Awal'!H2:H61,"5")</f>
        <v>8</v>
      </c>
      <c r="D4" s="15">
        <f>COUNTIFS('Responses Awal'!C2:C61,"Perempuan",'Responses Awal'!H2:H61,"5")</f>
        <v>4</v>
      </c>
      <c r="E4" s="16">
        <f t="shared" ref="E4:E8" si="0">SUM(C4,D4)</f>
        <v>12</v>
      </c>
      <c r="G4" s="17" t="s">
        <v>145</v>
      </c>
      <c r="H4" s="16">
        <f>SUM('Chi Square'!C4,'Chi Square'!C5)</f>
        <v>23</v>
      </c>
      <c r="I4" s="16">
        <f>('Chi Square'!E4+'Chi Square'!E5)/'Chi Square'!E10*'Chi Square'!C10</f>
        <v>22.816666666666666</v>
      </c>
      <c r="J4" s="16">
        <f t="shared" ref="J4:J9" si="1">H4-I4</f>
        <v>0.18333333333333357</v>
      </c>
      <c r="K4" s="16">
        <f t="shared" ref="K4:K9" si="2">(J4)^2</f>
        <v>3.3611111111111196E-2</v>
      </c>
    </row>
    <row r="5" spans="1:12">
      <c r="A5" s="36" t="s">
        <v>113</v>
      </c>
      <c r="B5" s="33"/>
      <c r="C5" s="15">
        <f>COUNTIFS('Responses Awal'!C2:C61,"Laki-laki",'Responses Awal'!H2:H61,"4")</f>
        <v>15</v>
      </c>
      <c r="D5" s="15">
        <f>COUNTIFS('Responses Awal'!C2:C61,"Perempuan",'Responses Awal'!H2:H61,"4")</f>
        <v>10</v>
      </c>
      <c r="E5" s="16">
        <f t="shared" si="0"/>
        <v>25</v>
      </c>
      <c r="G5" s="17" t="s">
        <v>146</v>
      </c>
      <c r="H5" s="16">
        <f>SUM('Chi Square'!D4,'Chi Square'!D5)</f>
        <v>14</v>
      </c>
      <c r="I5" s="16">
        <f>('Chi Square'!E4+'Chi Square'!E5)/'Chi Square'!E10*'Chi Square'!D10</f>
        <v>14.183333333333334</v>
      </c>
      <c r="J5" s="16">
        <f t="shared" si="1"/>
        <v>-0.18333333333333357</v>
      </c>
      <c r="K5" s="16">
        <f t="shared" si="2"/>
        <v>3.3611111111111196E-2</v>
      </c>
    </row>
    <row r="6" spans="1:12">
      <c r="A6" s="36" t="s">
        <v>131</v>
      </c>
      <c r="B6" s="33"/>
      <c r="C6" s="15">
        <f>COUNTIFS('Responses Awal'!C2:C61,"Laki-laki",'Responses Awal'!H2:H61,"3")</f>
        <v>8</v>
      </c>
      <c r="D6" s="15">
        <f>COUNTIFS('Responses Awal'!C2:C61,"Perempuan",'Responses Awal'!H2:H61,"3")</f>
        <v>5</v>
      </c>
      <c r="E6" s="16">
        <f t="shared" si="0"/>
        <v>13</v>
      </c>
      <c r="G6" s="17" t="s">
        <v>147</v>
      </c>
      <c r="H6" s="17">
        <v>8</v>
      </c>
      <c r="I6" s="16">
        <f>'Chi Square'!E6/'Chi Square'!E10*'Chi Square'!C10</f>
        <v>8.0166666666666675</v>
      </c>
      <c r="J6" s="16">
        <f t="shared" si="1"/>
        <v>-1.6666666666667496E-2</v>
      </c>
      <c r="K6" s="16">
        <f t="shared" si="2"/>
        <v>2.7777777777780542E-4</v>
      </c>
    </row>
    <row r="7" spans="1:12">
      <c r="A7" s="36" t="s">
        <v>148</v>
      </c>
      <c r="B7" s="33"/>
      <c r="C7" s="15">
        <f>COUNTIFS('Responses Awal'!C2:C61,"Laki-laki",'Responses Awal'!H2:H61,"2")</f>
        <v>3</v>
      </c>
      <c r="D7" s="18">
        <f>COUNTIFS('Responses Awal'!C2:C61,"Perempuan",'Responses Awal'!H2:H61,"2")</f>
        <v>4</v>
      </c>
      <c r="E7" s="16">
        <f t="shared" si="0"/>
        <v>7</v>
      </c>
      <c r="G7" s="17" t="s">
        <v>149</v>
      </c>
      <c r="H7" s="17">
        <v>5</v>
      </c>
      <c r="I7" s="16">
        <f>'Chi Square'!E6/'Chi Square'!E10*'Chi Square'!D10</f>
        <v>4.9833333333333334</v>
      </c>
      <c r="J7" s="16">
        <f t="shared" si="1"/>
        <v>1.6666666666666607E-2</v>
      </c>
      <c r="K7" s="16">
        <f t="shared" si="2"/>
        <v>2.7777777777777583E-4</v>
      </c>
    </row>
    <row r="8" spans="1:12">
      <c r="A8" s="36" t="s">
        <v>125</v>
      </c>
      <c r="B8" s="33"/>
      <c r="C8" s="15">
        <f>COUNTIFS('Responses Awal'!C2:C61,"Laki-laki",'Responses Awal'!H2:H61,"1")</f>
        <v>3</v>
      </c>
      <c r="D8" s="18">
        <f>COUNTIFS('Responses Awal'!C5:C64,"Perempuan",'Responses Awal'!H5:H64,"1")</f>
        <v>0</v>
      </c>
      <c r="E8" s="16">
        <f t="shared" si="0"/>
        <v>3</v>
      </c>
      <c r="G8" s="17" t="s">
        <v>150</v>
      </c>
      <c r="H8" s="16">
        <f>SUM('Chi Square'!C7,'Chi Square'!C8)</f>
        <v>6</v>
      </c>
      <c r="I8" s="16">
        <f>'Chi Square'!E8+E7/'Chi Square'!E10*'Chi Square'!C10</f>
        <v>7.3166666666666664</v>
      </c>
      <c r="J8" s="16">
        <f t="shared" si="1"/>
        <v>-1.3166666666666664</v>
      </c>
      <c r="K8" s="16">
        <f t="shared" si="2"/>
        <v>1.7336111111111105</v>
      </c>
    </row>
    <row r="9" spans="1:12">
      <c r="A9" s="37"/>
      <c r="B9" s="33"/>
      <c r="C9" s="16"/>
      <c r="D9" s="16"/>
      <c r="E9" s="16"/>
      <c r="G9" s="17" t="s">
        <v>151</v>
      </c>
      <c r="H9" s="17">
        <v>4</v>
      </c>
      <c r="I9" s="16">
        <f>'Chi Square'!E8+E7/'Chi Square'!E10*'Chi Square'!D10</f>
        <v>5.6833333333333336</v>
      </c>
      <c r="J9" s="16">
        <f t="shared" si="1"/>
        <v>-1.6833333333333336</v>
      </c>
      <c r="K9" s="16">
        <f t="shared" si="2"/>
        <v>2.8336111111111117</v>
      </c>
    </row>
    <row r="10" spans="1:12">
      <c r="A10" s="36" t="s">
        <v>152</v>
      </c>
      <c r="B10" s="33"/>
      <c r="C10" s="16">
        <f t="shared" ref="C10:E10" si="3">SUM(C4:C8)</f>
        <v>37</v>
      </c>
      <c r="D10" s="16">
        <f t="shared" si="3"/>
        <v>23</v>
      </c>
      <c r="E10" s="16">
        <f t="shared" si="3"/>
        <v>60</v>
      </c>
      <c r="G10" s="16"/>
      <c r="H10" s="16"/>
      <c r="I10" s="16"/>
      <c r="J10" s="16"/>
      <c r="K10" s="16"/>
    </row>
    <row r="11" spans="1:12">
      <c r="G11" s="16"/>
      <c r="H11" s="16"/>
      <c r="I11" s="16"/>
      <c r="J11" s="17" t="s">
        <v>153</v>
      </c>
      <c r="K11" s="16">
        <f>SUM(K4:K9)</f>
        <v>4.6349999999999998</v>
      </c>
    </row>
    <row r="12" spans="1:12">
      <c r="G12" s="16"/>
      <c r="H12" s="19" t="s">
        <v>154</v>
      </c>
      <c r="I12" s="16"/>
      <c r="J12" s="16"/>
      <c r="K12" s="16"/>
    </row>
    <row r="13" spans="1:12">
      <c r="G13" s="16"/>
      <c r="H13" s="36" t="s">
        <v>155</v>
      </c>
      <c r="I13" s="33"/>
      <c r="J13" s="16"/>
      <c r="K13" s="20" t="s">
        <v>156</v>
      </c>
    </row>
    <row r="16" spans="1:12">
      <c r="A16" s="34" t="s">
        <v>157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35" t="s">
        <v>138</v>
      </c>
      <c r="B17" s="33"/>
      <c r="C17" s="13" t="s">
        <v>126</v>
      </c>
      <c r="D17" s="13" t="s">
        <v>120</v>
      </c>
      <c r="E17" s="13" t="s">
        <v>139</v>
      </c>
      <c r="G17" s="13" t="s">
        <v>140</v>
      </c>
      <c r="H17" s="13" t="s">
        <v>141</v>
      </c>
      <c r="I17" s="13" t="s">
        <v>142</v>
      </c>
      <c r="J17" s="13" t="s">
        <v>143</v>
      </c>
      <c r="K17" s="21" t="s">
        <v>144</v>
      </c>
    </row>
    <row r="18" spans="1:11">
      <c r="A18" s="36" t="s">
        <v>114</v>
      </c>
      <c r="B18" s="33"/>
      <c r="C18" s="17">
        <f>COUNTIFS('Responses Awal'!D2:D61,"Ilmu Komunikasi",'Responses Awal'!H2:H61,"5")+COUNTIFS('Responses Awal'!D2:D61,"Bisnis",'Responses Awal'!H2:H61,"5")+COUNTIFS('Responses Awal'!D2:D61,"Seni dan Desain",'Responses Awal'!H2:H61,"5")</f>
        <v>4</v>
      </c>
      <c r="D18" s="17">
        <f>COUNTIFS('Responses Awal'!D2:D61,"Teknik dan Informatika",'Responses Awal'!H2:H61,"5")</f>
        <v>8</v>
      </c>
      <c r="E18" s="16">
        <f t="shared" ref="E18:E22" si="4">SUM(C18:D18)</f>
        <v>12</v>
      </c>
      <c r="G18" s="17" t="s">
        <v>145</v>
      </c>
      <c r="H18" s="16">
        <f>SUM(C18:C19)</f>
        <v>9</v>
      </c>
      <c r="I18" s="16">
        <f>(E18+E19)/E24*C24</f>
        <v>9.25</v>
      </c>
      <c r="J18" s="16">
        <f t="shared" ref="J18:J23" si="5">H18-I18</f>
        <v>-0.25</v>
      </c>
      <c r="K18" s="16">
        <f t="shared" ref="K18:K23" si="6">J18^2</f>
        <v>6.25E-2</v>
      </c>
    </row>
    <row r="19" spans="1:11">
      <c r="A19" s="36" t="s">
        <v>113</v>
      </c>
      <c r="B19" s="33"/>
      <c r="C19" s="16">
        <f>COUNTIFS('Responses Awal'!D2:D61,"Ilmu Komunikasi",'Responses Awal'!H2:H61,"4")+COUNTIFS('Responses Awal'!D2:D61,"Bisnis",'Responses Awal'!H2:H61,"4")+COUNTIFS('Responses Awal'!D2:D61,"Seni dan Desain",'Responses Awal'!H2:H61,"4")</f>
        <v>5</v>
      </c>
      <c r="D19" s="22">
        <f>COUNTIFS('Responses Awal'!D2:D61,"Teknik dan Informatika",'Responses Awal'!H2:H61,"4")</f>
        <v>20</v>
      </c>
      <c r="E19" s="16">
        <f t="shared" si="4"/>
        <v>25</v>
      </c>
      <c r="G19" s="17" t="s">
        <v>146</v>
      </c>
      <c r="H19" s="16">
        <f>SUM(D18:D19)</f>
        <v>28</v>
      </c>
      <c r="I19" s="16">
        <f>(E18+E19)/60*D24</f>
        <v>27.75</v>
      </c>
      <c r="J19" s="16">
        <f t="shared" si="5"/>
        <v>0.25</v>
      </c>
      <c r="K19" s="16">
        <f t="shared" si="6"/>
        <v>6.25E-2</v>
      </c>
    </row>
    <row r="20" spans="1:11">
      <c r="A20" s="36" t="s">
        <v>131</v>
      </c>
      <c r="B20" s="33"/>
      <c r="C20" s="22">
        <f>COUNTIFS('Responses Awal'!D2:D61,"Ilmu Komunikasi",'Responses Awal'!H2:H61,"3")+COUNTIFS('Responses Awal'!D2:D61,"Bisnis",'Responses Awal'!H2:H61,"3")+COUNTIFS('Responses Awal'!D2:D61,"Seni dan Desain",'Responses Awal'!H2:H61,"3")</f>
        <v>4</v>
      </c>
      <c r="D20" s="16">
        <f>COUNTIFS('Responses Awal'!D2:D61,"Teknik dan Informatika",'Responses Awal'!H2:H61,"3")</f>
        <v>9</v>
      </c>
      <c r="E20" s="16">
        <f t="shared" si="4"/>
        <v>13</v>
      </c>
      <c r="G20" s="17" t="s">
        <v>147</v>
      </c>
      <c r="H20" s="16">
        <f>C20</f>
        <v>4</v>
      </c>
      <c r="I20" s="16">
        <f>E20/E24*C24</f>
        <v>3.25</v>
      </c>
      <c r="J20" s="16">
        <f t="shared" si="5"/>
        <v>0.75</v>
      </c>
      <c r="K20" s="16">
        <f t="shared" si="6"/>
        <v>0.5625</v>
      </c>
    </row>
    <row r="21" spans="1:11">
      <c r="A21" s="36" t="s">
        <v>111</v>
      </c>
      <c r="B21" s="33"/>
      <c r="C21" s="16">
        <f>COUNTIFS('Responses Awal'!D2:D61,"Ilmu Komunikasi",'Responses Awal'!H2:H61,"2")+COUNTIFS('Responses Awal'!D2:D61,"Bisnis",'Responses Awal'!H2:H61,"2")+COUNTIFS('Responses Awal'!D2:D61,"Seni dan Desain",'Responses Awal'!H2:H61,"2")</f>
        <v>1</v>
      </c>
      <c r="D21" s="16">
        <f>COUNTIFS('Responses Awal'!D2:D61,"Teknik dan Informatika",'Responses Awal'!H2:H61,"2")</f>
        <v>6</v>
      </c>
      <c r="E21" s="16">
        <f t="shared" si="4"/>
        <v>7</v>
      </c>
      <c r="G21" s="17" t="s">
        <v>149</v>
      </c>
      <c r="H21" s="16">
        <f>D20</f>
        <v>9</v>
      </c>
      <c r="I21" s="16">
        <f>E20*D24/E24</f>
        <v>9.75</v>
      </c>
      <c r="J21" s="16">
        <f t="shared" si="5"/>
        <v>-0.75</v>
      </c>
      <c r="K21" s="16">
        <f t="shared" si="6"/>
        <v>0.5625</v>
      </c>
    </row>
    <row r="22" spans="1:11">
      <c r="A22" s="36" t="s">
        <v>125</v>
      </c>
      <c r="B22" s="33"/>
      <c r="C22" s="16">
        <f>COUNTIFS('Responses Awal'!D2:D61,"Ilmu Komunikasi",'Responses Awal'!H2:H61,"1")+COUNTIFS('Responses Awal'!D2:D61,"Bisnis",'Responses Awal'!H2:H61,"1")+COUNTIFS('Responses Awal'!D2:D61,"Seni dan Desain",'Responses Awal'!H2:H61,"1")</f>
        <v>1</v>
      </c>
      <c r="D22" s="16">
        <f>COUNTIFS('Responses Awal'!D2:D61,"Teknik dan Informatika",'Responses Awal'!H2:H61,"1")</f>
        <v>2</v>
      </c>
      <c r="E22" s="16">
        <f t="shared" si="4"/>
        <v>3</v>
      </c>
      <c r="G22" s="17" t="s">
        <v>150</v>
      </c>
      <c r="H22" s="16">
        <f>SUM(C21:C22)</f>
        <v>2</v>
      </c>
      <c r="I22" s="16">
        <f>(E21+E22)*C24/60</f>
        <v>2.5</v>
      </c>
      <c r="J22" s="16">
        <f t="shared" si="5"/>
        <v>-0.5</v>
      </c>
      <c r="K22" s="16">
        <f t="shared" si="6"/>
        <v>0.25</v>
      </c>
    </row>
    <row r="23" spans="1:11">
      <c r="A23" s="37"/>
      <c r="B23" s="33"/>
      <c r="C23" s="16"/>
      <c r="D23" s="16"/>
      <c r="E23" s="16"/>
      <c r="G23" s="17" t="s">
        <v>151</v>
      </c>
      <c r="H23" s="16">
        <f>SUM(D21:D22)</f>
        <v>8</v>
      </c>
      <c r="I23" s="16">
        <f>(E22+E21)*D24/60</f>
        <v>7.5</v>
      </c>
      <c r="J23" s="16">
        <f t="shared" si="5"/>
        <v>0.5</v>
      </c>
      <c r="K23" s="16">
        <f t="shared" si="6"/>
        <v>0.25</v>
      </c>
    </row>
    <row r="24" spans="1:11">
      <c r="A24" s="36" t="s">
        <v>152</v>
      </c>
      <c r="B24" s="33"/>
      <c r="C24" s="16">
        <f t="shared" ref="C24:D24" si="7">SUM(C18:C22)</f>
        <v>15</v>
      </c>
      <c r="D24" s="16">
        <f t="shared" si="7"/>
        <v>45</v>
      </c>
      <c r="E24" s="16">
        <f>SUM(C24:D24)</f>
        <v>60</v>
      </c>
      <c r="G24" s="16"/>
      <c r="H24" s="16"/>
      <c r="I24" s="16"/>
      <c r="J24" s="16"/>
      <c r="K24" s="16"/>
    </row>
    <row r="25" spans="1:11">
      <c r="A25" s="29"/>
      <c r="B25" s="29"/>
      <c r="G25" s="16"/>
      <c r="H25" s="16"/>
      <c r="I25" s="16"/>
      <c r="J25" s="17" t="s">
        <v>153</v>
      </c>
      <c r="K25" s="16">
        <f>SUM(K18:K23)</f>
        <v>1.75</v>
      </c>
    </row>
    <row r="26" spans="1:11">
      <c r="A26" s="29"/>
      <c r="B26" s="29"/>
      <c r="G26" s="16"/>
      <c r="H26" s="19" t="s">
        <v>154</v>
      </c>
      <c r="I26" s="16"/>
      <c r="J26" s="16"/>
      <c r="K26" s="16"/>
    </row>
    <row r="27" spans="1:11">
      <c r="A27" s="29"/>
      <c r="B27" s="29"/>
      <c r="G27" s="16"/>
      <c r="H27" s="36" t="s">
        <v>155</v>
      </c>
      <c r="I27" s="33"/>
      <c r="J27" s="16"/>
      <c r="K27" s="20" t="s">
        <v>156</v>
      </c>
    </row>
    <row r="30" spans="1:11">
      <c r="A30" s="34" t="s">
        <v>158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17" t="s">
        <v>138</v>
      </c>
      <c r="B31" s="17" t="s">
        <v>159</v>
      </c>
      <c r="C31" s="17" t="s">
        <v>160</v>
      </c>
      <c r="D31" s="17" t="s">
        <v>161</v>
      </c>
      <c r="E31" s="17" t="s">
        <v>139</v>
      </c>
      <c r="G31" s="17" t="s">
        <v>140</v>
      </c>
      <c r="H31" s="17" t="s">
        <v>141</v>
      </c>
      <c r="I31" s="17" t="s">
        <v>162</v>
      </c>
      <c r="J31" s="17" t="s">
        <v>143</v>
      </c>
      <c r="K31" s="17" t="s">
        <v>144</v>
      </c>
    </row>
    <row r="32" spans="1:11">
      <c r="A32" s="17" t="s">
        <v>114</v>
      </c>
      <c r="B32" s="23">
        <f>COUNTIFS('Responses Awal'!$F2:$F61,"&lt;=12",'Responses Awal'!$H2:$H61,"5")</f>
        <v>5</v>
      </c>
      <c r="C32" s="23">
        <f>COUNTIFS('Responses Awal'!$F2:$F61,"&lt;19",'Responses Awal'!$H2:$H61,"5")-B32</f>
        <v>3</v>
      </c>
      <c r="D32" s="23">
        <f>COUNTIFS('Responses Awal'!$F2:$F61,"&lt;25",'Responses Awal'!$H2:$H61,"5")-B32-C32</f>
        <v>4</v>
      </c>
      <c r="E32" s="16">
        <f t="shared" ref="E32:E36" si="8">SUM(B32:D32)</f>
        <v>12</v>
      </c>
      <c r="G32" s="17" t="s">
        <v>145</v>
      </c>
      <c r="H32" s="16">
        <f>B32+B33</f>
        <v>12</v>
      </c>
      <c r="I32" s="16">
        <f>(E32+E33)*B38/60</f>
        <v>11.1</v>
      </c>
      <c r="J32" s="16">
        <f t="shared" ref="J32:J40" si="9">H32-I32</f>
        <v>0.90000000000000036</v>
      </c>
      <c r="K32" s="16">
        <f t="shared" ref="K32:K40" si="10">J32^2</f>
        <v>0.81000000000000061</v>
      </c>
    </row>
    <row r="33" spans="1:11">
      <c r="A33" s="17" t="s">
        <v>113</v>
      </c>
      <c r="B33" s="23">
        <f>COUNTIFS('Responses Awal'!$F2:$F61,"&lt;=12",'Responses Awal'!$H2:$H61,"4")</f>
        <v>7</v>
      </c>
      <c r="C33" s="23">
        <f>COUNTIFS('Responses Awal'!$F2:$F61,"&lt;19",'Responses Awal'!$H2:$H61,"4")-B33</f>
        <v>6</v>
      </c>
      <c r="D33" s="23">
        <f>COUNTIFS('Responses Awal'!$F2:$F61,"&lt;25",'Responses Awal'!$H2:$H61,"4")-B33-C33</f>
        <v>12</v>
      </c>
      <c r="E33" s="16">
        <f t="shared" si="8"/>
        <v>25</v>
      </c>
      <c r="G33" s="17" t="s">
        <v>146</v>
      </c>
      <c r="H33" s="16">
        <f>C32+C33</f>
        <v>9</v>
      </c>
      <c r="I33" s="16">
        <f>(E32+E33)*C38/60</f>
        <v>11.1</v>
      </c>
      <c r="J33" s="16">
        <f t="shared" si="9"/>
        <v>-2.0999999999999996</v>
      </c>
      <c r="K33" s="16">
        <f t="shared" si="10"/>
        <v>4.4099999999999984</v>
      </c>
    </row>
    <row r="34" spans="1:11">
      <c r="A34" s="17" t="s">
        <v>131</v>
      </c>
      <c r="B34" s="23">
        <f>COUNTIFS('Responses Awal'!$F2:$F61,"&lt;=12",'Responses Awal'!$H2:$H61,"3")</f>
        <v>3</v>
      </c>
      <c r="C34" s="23">
        <f>COUNTIFS('Responses Awal'!$F2:$F61,"&lt;19",'Responses Awal'!$H2:$H61,"3")-B34</f>
        <v>5</v>
      </c>
      <c r="D34" s="23">
        <f>COUNTIFS('Responses Awal'!$F2:$F61,"&lt;25",'Responses Awal'!$H2:$H61,"3")-B34-C34</f>
        <v>5</v>
      </c>
      <c r="E34" s="16">
        <f t="shared" si="8"/>
        <v>13</v>
      </c>
      <c r="G34" s="17" t="s">
        <v>147</v>
      </c>
      <c r="H34" s="16">
        <f>D32+D33</f>
        <v>16</v>
      </c>
      <c r="I34" s="16">
        <f>(E32+E33)*D38/60</f>
        <v>14.8</v>
      </c>
      <c r="J34" s="16">
        <f t="shared" si="9"/>
        <v>1.1999999999999993</v>
      </c>
      <c r="K34" s="16">
        <f t="shared" si="10"/>
        <v>1.4399999999999984</v>
      </c>
    </row>
    <row r="35" spans="1:11">
      <c r="A35" s="17" t="s">
        <v>111</v>
      </c>
      <c r="B35" s="23">
        <f>COUNTIFS('Responses Awal'!$F2:$F61,"&lt;=12",'Responses Awal'!$H2:$H61,"2")</f>
        <v>3</v>
      </c>
      <c r="C35" s="23">
        <f>COUNTIFS('Responses Awal'!$F2:$F61,"&lt;19",'Responses Awal'!$H2:$H61,"2")-B35</f>
        <v>3</v>
      </c>
      <c r="D35" s="23">
        <f>COUNTIFS('Responses Awal'!$F2:$F61,"&lt;25",'Responses Awal'!$H2:$H61,"2")-B35-C35</f>
        <v>1</v>
      </c>
      <c r="E35" s="16">
        <f t="shared" si="8"/>
        <v>7</v>
      </c>
      <c r="G35" s="17" t="s">
        <v>149</v>
      </c>
      <c r="H35" s="16">
        <f>B34</f>
        <v>3</v>
      </c>
      <c r="I35" s="16">
        <f>E34*B38/60</f>
        <v>3.9</v>
      </c>
      <c r="J35" s="16">
        <f t="shared" si="9"/>
        <v>-0.89999999999999991</v>
      </c>
      <c r="K35" s="16">
        <f t="shared" si="10"/>
        <v>0.80999999999999983</v>
      </c>
    </row>
    <row r="36" spans="1:11">
      <c r="A36" s="17" t="s">
        <v>125</v>
      </c>
      <c r="B36" s="23">
        <f>COUNTIFS('Responses Awal'!$F2:$F61,"&lt;=12",'Responses Awal'!$H2:$H61,"1")</f>
        <v>0</v>
      </c>
      <c r="C36" s="23">
        <f>COUNTIFS('Responses Awal'!$F2:$F61,"&lt;19",'Responses Awal'!$H2:$H61,"1")-B36</f>
        <v>1</v>
      </c>
      <c r="D36" s="23">
        <f>COUNTIFS('Responses Awal'!$F2:$F61,"&lt;25",'Responses Awal'!$H2:$H61,"1")-B36-C36</f>
        <v>2</v>
      </c>
      <c r="E36" s="16">
        <f t="shared" si="8"/>
        <v>3</v>
      </c>
      <c r="G36" s="17" t="s">
        <v>150</v>
      </c>
      <c r="H36" s="16">
        <f>C34</f>
        <v>5</v>
      </c>
      <c r="I36" s="16">
        <f>E34*C38/60</f>
        <v>3.9</v>
      </c>
      <c r="J36" s="16">
        <f t="shared" si="9"/>
        <v>1.1000000000000001</v>
      </c>
      <c r="K36" s="16">
        <f t="shared" si="10"/>
        <v>1.2100000000000002</v>
      </c>
    </row>
    <row r="37" spans="1:11">
      <c r="A37" s="16"/>
      <c r="B37" s="16"/>
      <c r="C37" s="16"/>
      <c r="D37" s="16"/>
      <c r="E37" s="24"/>
      <c r="G37" s="17" t="s">
        <v>151</v>
      </c>
      <c r="H37" s="16">
        <f>D34</f>
        <v>5</v>
      </c>
      <c r="I37" s="16">
        <f>E34*D38/60</f>
        <v>5.2</v>
      </c>
      <c r="J37" s="16">
        <f t="shared" si="9"/>
        <v>-0.20000000000000018</v>
      </c>
      <c r="K37" s="16">
        <f t="shared" si="10"/>
        <v>4.000000000000007E-2</v>
      </c>
    </row>
    <row r="38" spans="1:11">
      <c r="A38" s="17" t="s">
        <v>152</v>
      </c>
      <c r="B38" s="16">
        <f t="shared" ref="B38:E38" si="11">SUM(B32:B36)</f>
        <v>18</v>
      </c>
      <c r="C38" s="16">
        <f t="shared" si="11"/>
        <v>18</v>
      </c>
      <c r="D38" s="16">
        <f t="shared" si="11"/>
        <v>24</v>
      </c>
      <c r="E38" s="16">
        <f t="shared" si="11"/>
        <v>60</v>
      </c>
      <c r="G38" s="17" t="s">
        <v>163</v>
      </c>
      <c r="H38" s="16">
        <f>B35+B36</f>
        <v>3</v>
      </c>
      <c r="I38" s="16">
        <f>(E35+E36)/60*B38</f>
        <v>3</v>
      </c>
      <c r="J38" s="16">
        <f t="shared" si="9"/>
        <v>0</v>
      </c>
      <c r="K38" s="16">
        <f t="shared" si="10"/>
        <v>0</v>
      </c>
    </row>
    <row r="39" spans="1:11">
      <c r="G39" s="17" t="s">
        <v>164</v>
      </c>
      <c r="H39" s="16">
        <f>C35+C36</f>
        <v>4</v>
      </c>
      <c r="I39" s="25">
        <f>(E35+E36)/60*C38</f>
        <v>3</v>
      </c>
      <c r="J39" s="16">
        <f t="shared" si="9"/>
        <v>1</v>
      </c>
      <c r="K39" s="16">
        <f t="shared" si="10"/>
        <v>1</v>
      </c>
    </row>
    <row r="40" spans="1:11">
      <c r="G40" s="17" t="s">
        <v>165</v>
      </c>
      <c r="H40" s="16">
        <f>D35+D36</f>
        <v>3</v>
      </c>
      <c r="I40" s="16">
        <f>(E35+E36)/60*D38</f>
        <v>4</v>
      </c>
      <c r="J40" s="16">
        <f t="shared" si="9"/>
        <v>-1</v>
      </c>
      <c r="K40" s="16">
        <f t="shared" si="10"/>
        <v>1</v>
      </c>
    </row>
    <row r="41" spans="1:11">
      <c r="G41" s="16"/>
      <c r="H41" s="16"/>
      <c r="I41" s="16"/>
      <c r="J41" s="16"/>
      <c r="K41" s="16"/>
    </row>
    <row r="42" spans="1:11">
      <c r="G42" s="16"/>
      <c r="H42" s="16"/>
      <c r="I42" s="16"/>
      <c r="J42" s="17" t="s">
        <v>153</v>
      </c>
      <c r="K42" s="16">
        <f>SUM(K32:K40)</f>
        <v>10.719999999999999</v>
      </c>
    </row>
    <row r="43" spans="1:11">
      <c r="G43" s="16"/>
      <c r="H43" s="19" t="s">
        <v>166</v>
      </c>
      <c r="I43" s="16"/>
      <c r="J43" s="16"/>
      <c r="K43" s="16"/>
    </row>
    <row r="44" spans="1:11">
      <c r="G44" s="16"/>
      <c r="H44" s="36" t="s">
        <v>167</v>
      </c>
      <c r="I44" s="33"/>
      <c r="J44" s="16"/>
      <c r="K44" s="26" t="s">
        <v>168</v>
      </c>
    </row>
    <row r="47" spans="1:11">
      <c r="A47" s="34" t="s">
        <v>169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19" t="s">
        <v>138</v>
      </c>
      <c r="B48" s="19" t="s">
        <v>132</v>
      </c>
      <c r="C48" s="19" t="s">
        <v>170</v>
      </c>
      <c r="D48" s="19" t="s">
        <v>171</v>
      </c>
      <c r="E48" s="19" t="s">
        <v>139</v>
      </c>
      <c r="G48" s="19" t="s">
        <v>140</v>
      </c>
      <c r="H48" s="19" t="s">
        <v>141</v>
      </c>
      <c r="I48" s="19" t="s">
        <v>142</v>
      </c>
      <c r="J48" s="19" t="s">
        <v>143</v>
      </c>
      <c r="K48" s="19" t="s">
        <v>144</v>
      </c>
    </row>
    <row r="49" spans="1:11">
      <c r="A49" s="19" t="s">
        <v>131</v>
      </c>
      <c r="B49" s="19">
        <v>2</v>
      </c>
      <c r="C49" s="19">
        <v>10</v>
      </c>
      <c r="D49" s="19">
        <v>1</v>
      </c>
      <c r="E49" s="16">
        <f t="shared" ref="E49:E51" si="12">SUM(B49:D49)</f>
        <v>13</v>
      </c>
      <c r="G49" s="19" t="s">
        <v>145</v>
      </c>
      <c r="H49" s="17">
        <f>B49</f>
        <v>2</v>
      </c>
      <c r="I49" s="16">
        <f>B53*E49/E53</f>
        <v>1.7333333333333334</v>
      </c>
      <c r="J49" s="16">
        <f t="shared" ref="J49:J57" si="13">H49-I49</f>
        <v>0.26666666666666661</v>
      </c>
      <c r="K49" s="16">
        <f t="shared" ref="K49:K57" si="14">J49^2</f>
        <v>7.1111111111111083E-2</v>
      </c>
    </row>
    <row r="50" spans="1:11">
      <c r="A50" s="19" t="s">
        <v>121</v>
      </c>
      <c r="B50" s="19">
        <v>4</v>
      </c>
      <c r="C50" s="19">
        <v>22</v>
      </c>
      <c r="D50" s="19">
        <v>11</v>
      </c>
      <c r="E50" s="16">
        <f t="shared" si="12"/>
        <v>37</v>
      </c>
      <c r="G50" s="19" t="s">
        <v>146</v>
      </c>
      <c r="H50" s="17">
        <f>C49</f>
        <v>10</v>
      </c>
      <c r="I50" s="16">
        <f>E49*C53/E53</f>
        <v>8.2333333333333325</v>
      </c>
      <c r="J50" s="16">
        <f t="shared" si="13"/>
        <v>1.7666666666666675</v>
      </c>
      <c r="K50" s="16">
        <f t="shared" si="14"/>
        <v>3.1211111111111141</v>
      </c>
    </row>
    <row r="51" spans="1:11">
      <c r="A51" s="19" t="s">
        <v>124</v>
      </c>
      <c r="B51" s="19">
        <v>2</v>
      </c>
      <c r="C51" s="19">
        <v>6</v>
      </c>
      <c r="D51" s="19">
        <v>2</v>
      </c>
      <c r="E51" s="16">
        <f t="shared" si="12"/>
        <v>10</v>
      </c>
      <c r="G51" s="19" t="s">
        <v>147</v>
      </c>
      <c r="H51" s="17">
        <f>D49</f>
        <v>1</v>
      </c>
      <c r="I51" s="16">
        <f>E49*D53/E53</f>
        <v>3.0333333333333332</v>
      </c>
      <c r="J51" s="16">
        <f t="shared" si="13"/>
        <v>-2.0333333333333332</v>
      </c>
      <c r="K51" s="16">
        <f t="shared" si="14"/>
        <v>4.1344444444444441</v>
      </c>
    </row>
    <row r="52" spans="1:11">
      <c r="A52" s="16"/>
      <c r="B52" s="16"/>
      <c r="C52" s="16"/>
      <c r="D52" s="16"/>
      <c r="E52" s="16"/>
      <c r="G52" s="19" t="s">
        <v>149</v>
      </c>
      <c r="H52" s="17">
        <f>B50</f>
        <v>4</v>
      </c>
      <c r="I52" s="16">
        <f>E50*B53/E53</f>
        <v>4.9333333333333336</v>
      </c>
      <c r="J52" s="16">
        <f t="shared" si="13"/>
        <v>-0.93333333333333357</v>
      </c>
      <c r="K52" s="16">
        <f t="shared" si="14"/>
        <v>0.8711111111111115</v>
      </c>
    </row>
    <row r="53" spans="1:11">
      <c r="A53" s="19" t="s">
        <v>152</v>
      </c>
      <c r="B53" s="16">
        <f t="shared" ref="B53:E53" si="15">SUM(B49:B51)</f>
        <v>8</v>
      </c>
      <c r="C53" s="16">
        <f t="shared" si="15"/>
        <v>38</v>
      </c>
      <c r="D53" s="16">
        <f t="shared" si="15"/>
        <v>14</v>
      </c>
      <c r="E53" s="16">
        <f t="shared" si="15"/>
        <v>60</v>
      </c>
      <c r="G53" s="19" t="s">
        <v>150</v>
      </c>
      <c r="H53" s="17">
        <f>C50</f>
        <v>22</v>
      </c>
      <c r="I53" s="16">
        <f>E50*C53/E53</f>
        <v>23.433333333333334</v>
      </c>
      <c r="J53" s="16">
        <f t="shared" si="13"/>
        <v>-1.4333333333333336</v>
      </c>
      <c r="K53" s="16">
        <f t="shared" si="14"/>
        <v>2.054444444444445</v>
      </c>
    </row>
    <row r="54" spans="1:11">
      <c r="G54" s="19" t="s">
        <v>151</v>
      </c>
      <c r="H54" s="17">
        <f>D50</f>
        <v>11</v>
      </c>
      <c r="I54" s="16">
        <f>E50*D53/E53</f>
        <v>8.6333333333333329</v>
      </c>
      <c r="J54" s="16">
        <f t="shared" si="13"/>
        <v>2.3666666666666671</v>
      </c>
      <c r="K54" s="16">
        <f t="shared" si="14"/>
        <v>5.6011111111111136</v>
      </c>
    </row>
    <row r="55" spans="1:11">
      <c r="G55" s="19" t="s">
        <v>163</v>
      </c>
      <c r="H55" s="17">
        <f>B51</f>
        <v>2</v>
      </c>
      <c r="I55" s="16">
        <f>E51*B53/E53</f>
        <v>1.3333333333333333</v>
      </c>
      <c r="J55" s="16">
        <f t="shared" si="13"/>
        <v>0.66666666666666674</v>
      </c>
      <c r="K55" s="16">
        <f t="shared" si="14"/>
        <v>0.44444444444444453</v>
      </c>
    </row>
    <row r="56" spans="1:11">
      <c r="G56" s="19" t="s">
        <v>164</v>
      </c>
      <c r="H56" s="17">
        <f>C51</f>
        <v>6</v>
      </c>
      <c r="I56" s="16">
        <f>E51*C53/E53</f>
        <v>6.333333333333333</v>
      </c>
      <c r="J56" s="16">
        <f t="shared" si="13"/>
        <v>-0.33333333333333304</v>
      </c>
      <c r="K56" s="16">
        <f t="shared" si="14"/>
        <v>0.11111111111111091</v>
      </c>
    </row>
    <row r="57" spans="1:11">
      <c r="G57" s="19" t="s">
        <v>165</v>
      </c>
      <c r="H57" s="17">
        <f>D51</f>
        <v>2</v>
      </c>
      <c r="I57" s="16">
        <f>E51*D53/E53</f>
        <v>2.3333333333333335</v>
      </c>
      <c r="J57" s="16">
        <f t="shared" si="13"/>
        <v>-0.33333333333333348</v>
      </c>
      <c r="K57" s="16">
        <f t="shared" si="14"/>
        <v>0.11111111111111122</v>
      </c>
    </row>
    <row r="58" spans="1:11">
      <c r="G58" s="16"/>
      <c r="H58" s="16"/>
      <c r="I58" s="16"/>
      <c r="J58" s="16"/>
      <c r="K58" s="16"/>
    </row>
    <row r="59" spans="1:11">
      <c r="G59" s="16"/>
      <c r="H59" s="16"/>
      <c r="I59" s="16"/>
      <c r="J59" s="19" t="s">
        <v>153</v>
      </c>
      <c r="K59" s="16">
        <f>SUM(K49:K57)</f>
        <v>16.520000000000003</v>
      </c>
    </row>
    <row r="60" spans="1:11">
      <c r="G60" s="16"/>
      <c r="H60" s="19" t="s">
        <v>172</v>
      </c>
      <c r="I60" s="16"/>
      <c r="J60" s="16"/>
      <c r="K60" s="16"/>
    </row>
    <row r="61" spans="1:11">
      <c r="G61" s="16"/>
      <c r="H61" s="36" t="s">
        <v>167</v>
      </c>
      <c r="I61" s="33"/>
      <c r="J61" s="16"/>
      <c r="K61" s="26" t="s">
        <v>168</v>
      </c>
    </row>
    <row r="64" spans="1:11">
      <c r="A64" s="34" t="s">
        <v>173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17" t="s">
        <v>138</v>
      </c>
      <c r="B65" s="19" t="s">
        <v>114</v>
      </c>
      <c r="C65" s="19" t="s">
        <v>113</v>
      </c>
      <c r="D65" s="19" t="s">
        <v>111</v>
      </c>
      <c r="E65" s="17" t="s">
        <v>139</v>
      </c>
      <c r="G65" s="17" t="s">
        <v>140</v>
      </c>
      <c r="H65" s="17" t="s">
        <v>141</v>
      </c>
      <c r="I65" s="17" t="s">
        <v>142</v>
      </c>
      <c r="J65" s="17" t="s">
        <v>143</v>
      </c>
      <c r="K65" s="17" t="s">
        <v>144</v>
      </c>
    </row>
    <row r="66" spans="1:11">
      <c r="A66" s="17" t="s">
        <v>131</v>
      </c>
      <c r="B66" s="19">
        <v>4</v>
      </c>
      <c r="C66" s="19">
        <v>8</v>
      </c>
      <c r="D66" s="17">
        <v>1</v>
      </c>
      <c r="E66" s="16">
        <f t="shared" ref="E66:E68" si="16">SUM(B66:D66)</f>
        <v>13</v>
      </c>
      <c r="G66" s="17" t="s">
        <v>145</v>
      </c>
      <c r="H66" s="17">
        <f>B66</f>
        <v>4</v>
      </c>
      <c r="I66" s="16">
        <f>B70*E66/E70</f>
        <v>5.85</v>
      </c>
      <c r="J66" s="16">
        <f t="shared" ref="J66:J74" si="17">H66-I66</f>
        <v>-1.8499999999999996</v>
      </c>
      <c r="K66" s="16">
        <f t="shared" ref="K66:K74" si="18">J66^2</f>
        <v>3.4224999999999985</v>
      </c>
    </row>
    <row r="67" spans="1:11">
      <c r="A67" s="17" t="s">
        <v>121</v>
      </c>
      <c r="B67" s="19">
        <v>20</v>
      </c>
      <c r="C67" s="19">
        <v>17</v>
      </c>
      <c r="D67" s="19">
        <v>0</v>
      </c>
      <c r="E67" s="16">
        <f t="shared" si="16"/>
        <v>37</v>
      </c>
      <c r="G67" s="17" t="s">
        <v>146</v>
      </c>
      <c r="H67" s="17">
        <f>C66</f>
        <v>8</v>
      </c>
      <c r="I67" s="16">
        <f>E66*C70/E70</f>
        <v>6.7166666666666668</v>
      </c>
      <c r="J67" s="16">
        <f t="shared" si="17"/>
        <v>1.2833333333333332</v>
      </c>
      <c r="K67" s="16">
        <f t="shared" si="18"/>
        <v>1.6469444444444441</v>
      </c>
    </row>
    <row r="68" spans="1:11">
      <c r="A68" s="17" t="s">
        <v>124</v>
      </c>
      <c r="B68" s="19">
        <v>3</v>
      </c>
      <c r="C68" s="17">
        <v>6</v>
      </c>
      <c r="D68" s="19">
        <v>1</v>
      </c>
      <c r="E68" s="16">
        <f t="shared" si="16"/>
        <v>10</v>
      </c>
      <c r="G68" s="17" t="s">
        <v>147</v>
      </c>
      <c r="H68" s="17">
        <f>D66</f>
        <v>1</v>
      </c>
      <c r="I68" s="16">
        <f>E66*D70/E70</f>
        <v>0.43333333333333335</v>
      </c>
      <c r="J68" s="16">
        <f t="shared" si="17"/>
        <v>0.56666666666666665</v>
      </c>
      <c r="K68" s="16">
        <f t="shared" si="18"/>
        <v>0.32111111111111107</v>
      </c>
    </row>
    <row r="69" spans="1:11">
      <c r="A69" s="16"/>
      <c r="B69" s="16"/>
      <c r="C69" s="16"/>
      <c r="D69" s="16"/>
      <c r="E69" s="16"/>
      <c r="G69" s="17" t="s">
        <v>149</v>
      </c>
      <c r="H69" s="17">
        <f>B67</f>
        <v>20</v>
      </c>
      <c r="I69" s="16">
        <f>E67*B70/E70</f>
        <v>16.649999999999999</v>
      </c>
      <c r="J69" s="16">
        <f t="shared" si="17"/>
        <v>3.3500000000000014</v>
      </c>
      <c r="K69" s="16">
        <f t="shared" si="18"/>
        <v>11.222500000000009</v>
      </c>
    </row>
    <row r="70" spans="1:11">
      <c r="A70" s="17" t="s">
        <v>152</v>
      </c>
      <c r="B70" s="16">
        <f t="shared" ref="B70:E70" si="19">SUM(B66:B68)</f>
        <v>27</v>
      </c>
      <c r="C70" s="16">
        <f t="shared" si="19"/>
        <v>31</v>
      </c>
      <c r="D70" s="16">
        <f t="shared" si="19"/>
        <v>2</v>
      </c>
      <c r="E70" s="16">
        <f t="shared" si="19"/>
        <v>60</v>
      </c>
      <c r="G70" s="17" t="s">
        <v>150</v>
      </c>
      <c r="H70" s="17">
        <f>C67</f>
        <v>17</v>
      </c>
      <c r="I70" s="16">
        <f>E67*C70/E70</f>
        <v>19.116666666666667</v>
      </c>
      <c r="J70" s="16">
        <f t="shared" si="17"/>
        <v>-2.1166666666666671</v>
      </c>
      <c r="K70" s="16">
        <f t="shared" si="18"/>
        <v>4.48027777777778</v>
      </c>
    </row>
    <row r="71" spans="1:11">
      <c r="G71" s="17" t="s">
        <v>151</v>
      </c>
      <c r="H71" s="17">
        <f>D67</f>
        <v>0</v>
      </c>
      <c r="I71" s="16">
        <f>E67*D70/E70</f>
        <v>1.2333333333333334</v>
      </c>
      <c r="J71" s="16">
        <f t="shared" si="17"/>
        <v>-1.2333333333333334</v>
      </c>
      <c r="K71" s="16">
        <f t="shared" si="18"/>
        <v>1.5211111111111113</v>
      </c>
    </row>
    <row r="72" spans="1:11">
      <c r="G72" s="17" t="s">
        <v>163</v>
      </c>
      <c r="H72" s="17">
        <f>B68</f>
        <v>3</v>
      </c>
      <c r="I72" s="16">
        <f>E68*B70/E70</f>
        <v>4.5</v>
      </c>
      <c r="J72" s="16">
        <f t="shared" si="17"/>
        <v>-1.5</v>
      </c>
      <c r="K72" s="16">
        <f t="shared" si="18"/>
        <v>2.25</v>
      </c>
    </row>
    <row r="73" spans="1:11">
      <c r="G73" s="17" t="s">
        <v>164</v>
      </c>
      <c r="H73" s="17">
        <f>C68</f>
        <v>6</v>
      </c>
      <c r="I73" s="16">
        <f>E68*C70/E70</f>
        <v>5.166666666666667</v>
      </c>
      <c r="J73" s="16">
        <f t="shared" si="17"/>
        <v>0.83333333333333304</v>
      </c>
      <c r="K73" s="16">
        <f t="shared" si="18"/>
        <v>0.69444444444444398</v>
      </c>
    </row>
    <row r="74" spans="1:11">
      <c r="G74" s="17" t="s">
        <v>165</v>
      </c>
      <c r="H74" s="17">
        <f>D68</f>
        <v>1</v>
      </c>
      <c r="I74" s="16">
        <f>E68*D70/E70</f>
        <v>0.33333333333333331</v>
      </c>
      <c r="J74" s="16">
        <f t="shared" si="17"/>
        <v>0.66666666666666674</v>
      </c>
      <c r="K74" s="16">
        <f t="shared" si="18"/>
        <v>0.44444444444444453</v>
      </c>
    </row>
    <row r="75" spans="1:11">
      <c r="G75" s="16"/>
      <c r="H75" s="16"/>
      <c r="I75" s="16"/>
      <c r="J75" s="16"/>
      <c r="K75" s="16"/>
    </row>
    <row r="76" spans="1:11">
      <c r="G76" s="16"/>
      <c r="H76" s="16"/>
      <c r="I76" s="16"/>
      <c r="J76" s="17" t="s">
        <v>153</v>
      </c>
      <c r="K76" s="16">
        <f>SUM(K66:K74)</f>
        <v>26.003333333333337</v>
      </c>
    </row>
    <row r="77" spans="1:11">
      <c r="G77" s="16"/>
      <c r="H77" s="17" t="s">
        <v>172</v>
      </c>
      <c r="I77" s="16"/>
      <c r="J77" s="16"/>
      <c r="K77" s="16"/>
    </row>
    <row r="78" spans="1:11">
      <c r="G78" s="16"/>
      <c r="H78" s="36" t="s">
        <v>167</v>
      </c>
      <c r="I78" s="33"/>
      <c r="J78" s="16"/>
      <c r="K78" s="27" t="s">
        <v>168</v>
      </c>
    </row>
  </sheetData>
  <mergeCells count="29">
    <mergeCell ref="H78:I78"/>
    <mergeCell ref="A20:B20"/>
    <mergeCell ref="A21:B21"/>
    <mergeCell ref="A22:B22"/>
    <mergeCell ref="A23:B23"/>
    <mergeCell ref="A24:B24"/>
    <mergeCell ref="A25:B25"/>
    <mergeCell ref="A26:B26"/>
    <mergeCell ref="A30:K30"/>
    <mergeCell ref="H44:I44"/>
    <mergeCell ref="A47:K47"/>
    <mergeCell ref="H61:I61"/>
    <mergeCell ref="A64:K64"/>
    <mergeCell ref="A16:K16"/>
    <mergeCell ref="A17:B17"/>
    <mergeCell ref="A18:B18"/>
    <mergeCell ref="A19:B19"/>
    <mergeCell ref="A27:B27"/>
    <mergeCell ref="H27:I27"/>
    <mergeCell ref="A7:B7"/>
    <mergeCell ref="A8:B8"/>
    <mergeCell ref="A9:B9"/>
    <mergeCell ref="A10:B10"/>
    <mergeCell ref="H13:I13"/>
    <mergeCell ref="A2:K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Responses Awal</vt:lpstr>
      <vt:lpstr>grafik</vt:lpstr>
      <vt:lpstr>Hasil Akhir</vt:lpstr>
      <vt:lpstr>Hasil Akhir 2</vt:lpstr>
      <vt:lpstr>Chi Square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Chaterine</cp:lastModifiedBy>
  <dcterms:modified xsi:type="dcterms:W3CDTF">2020-12-19T02:44:15Z</dcterms:modified>
</cp:coreProperties>
</file>