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\Nextcloud\coalexit_coalexit\02 forschung\05 Team Global\02 Data\Coalmod\CMW_model_v2\CMW_v2-0_20220420\Input_Data\"/>
    </mc:Choice>
  </mc:AlternateContent>
  <bookViews>
    <workbookView xWindow="-105" yWindow="-105" windowWidth="23250" windowHeight="12570"/>
  </bookViews>
  <sheets>
    <sheet name="Log" sheetId="11" r:id="rId1"/>
    <sheet name="scalars" sheetId="10" r:id="rId2"/>
    <sheet name="Producer_data" sheetId="1" r:id="rId3"/>
    <sheet name="Exporter_data" sheetId="2" r:id="rId4"/>
    <sheet name="Trans_c_data" sheetId="5" r:id="rId5"/>
    <sheet name="Trans_e_data" sheetId="4" r:id="rId6"/>
    <sheet name="seastart" sheetId="6" r:id="rId7"/>
    <sheet name="seadynamic" sheetId="7" r:id="rId8"/>
    <sheet name="p_ref" sheetId="12" r:id="rId9"/>
    <sheet name="y_ref" sheetId="13" r:id="rId10"/>
    <sheet name="epsi" sheetId="3" r:id="rId11"/>
  </sheets>
  <definedNames>
    <definedName name="_xlnm._FilterDatabase" localSheetId="6" hidden="1">seastart!$A$1:$AC$23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" l="1"/>
  <c r="E19" i="4"/>
  <c r="E19" i="2"/>
  <c r="B19" i="2"/>
  <c r="F32" i="5"/>
  <c r="E32" i="5"/>
  <c r="E31" i="5"/>
  <c r="E34" i="5"/>
  <c r="E30" i="5"/>
  <c r="F31" i="5"/>
  <c r="F33" i="5"/>
  <c r="F18" i="4"/>
  <c r="B18" i="2"/>
  <c r="D32" i="5"/>
  <c r="E21" i="4"/>
  <c r="B21" i="2"/>
  <c r="E18" i="2"/>
  <c r="D14" i="5"/>
  <c r="D19" i="5"/>
  <c r="D8" i="5"/>
  <c r="D11" i="4"/>
  <c r="D2" i="5"/>
  <c r="D6" i="5"/>
  <c r="F15" i="4"/>
  <c r="F16" i="4"/>
  <c r="D17" i="4"/>
  <c r="E4" i="4"/>
  <c r="E3" i="4"/>
  <c r="E2" i="4"/>
  <c r="E5" i="4"/>
  <c r="E6" i="4"/>
  <c r="E7" i="4"/>
  <c r="E8" i="4"/>
  <c r="E9" i="4"/>
  <c r="E10" i="4"/>
  <c r="E11" i="4"/>
  <c r="D21" i="5"/>
  <c r="D7" i="5"/>
  <c r="D4" i="5"/>
  <c r="D22" i="5"/>
  <c r="D16" i="5"/>
  <c r="D3" i="5"/>
  <c r="D9" i="4"/>
  <c r="D21" i="4"/>
  <c r="D38" i="5"/>
  <c r="E20" i="4"/>
  <c r="B11" i="2"/>
  <c r="D33" i="5"/>
  <c r="E14" i="4"/>
  <c r="E15" i="4"/>
  <c r="B15" i="2"/>
  <c r="E16" i="4"/>
  <c r="B16" i="2"/>
  <c r="B14" i="2"/>
  <c r="D26" i="5"/>
  <c r="E18" i="4"/>
  <c r="E16" i="2"/>
</calcChain>
</file>

<file path=xl/comments1.xml><?xml version="1.0" encoding="utf-8"?>
<comments xmlns="http://schemas.openxmlformats.org/spreadsheetml/2006/main">
  <authors>
    <author>ch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ch:26-03-2021
</t>
        </r>
        <r>
          <rPr>
            <sz val="9"/>
            <color indexed="81"/>
            <rFont val="Tahoma"/>
            <family val="2"/>
          </rPr>
          <t xml:space="preserve">Fee for using Panama canal
</t>
        </r>
      </text>
    </comment>
  </commentList>
</comments>
</file>

<file path=xl/comments2.xml><?xml version="1.0" encoding="utf-8"?>
<comments xmlns="http://schemas.openxmlformats.org/spreadsheetml/2006/main">
  <authors>
    <author>ch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ch:</t>
        </r>
        <r>
          <rPr>
            <sz val="9"/>
            <color indexed="81"/>
            <rFont val="Tahoma"/>
            <family val="2"/>
          </rPr>
          <t xml:space="preserve">
reduce to achieve total transport cost from P_CHN_SIS of ca 25$ (source: IEA WEO2017, p. 485)</t>
        </r>
      </text>
    </comment>
  </commentList>
</comments>
</file>

<file path=xl/comments3.xml><?xml version="1.0" encoding="utf-8"?>
<comments xmlns="http://schemas.openxmlformats.org/spreadsheetml/2006/main">
  <authors>
    <author>ch</author>
  </authors>
  <commentList>
    <comment ref="A45" authorId="0" shapeId="0">
      <text>
        <r>
          <rPr>
            <b/>
            <sz val="9"/>
            <color indexed="81"/>
            <rFont val="Tahoma"/>
            <family val="2"/>
          </rPr>
          <t>ch:</t>
        </r>
        <r>
          <rPr>
            <sz val="9"/>
            <color indexed="81"/>
            <rFont val="Tahoma"/>
            <family val="2"/>
          </rPr>
          <t xml:space="preserve">
dummy values - IDN values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ch:</t>
        </r>
        <r>
          <rPr>
            <sz val="9"/>
            <color indexed="81"/>
            <rFont val="Tahoma"/>
            <family val="2"/>
          </rPr>
          <t xml:space="preserve">
dummy values - IDN values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ch:</t>
        </r>
        <r>
          <rPr>
            <sz val="9"/>
            <color indexed="81"/>
            <rFont val="Tahoma"/>
            <family val="2"/>
          </rPr>
          <t xml:space="preserve">
dummy values - IDN values</t>
        </r>
      </text>
    </comment>
  </commentList>
</comments>
</file>

<file path=xl/sharedStrings.xml><?xml version="1.0" encoding="utf-8"?>
<sst xmlns="http://schemas.openxmlformats.org/spreadsheetml/2006/main" count="508" uniqueCount="142">
  <si>
    <t>P_USA_PRB</t>
  </si>
  <si>
    <t>P_USA_Rocky</t>
  </si>
  <si>
    <t>P_USA_ILL</t>
  </si>
  <si>
    <t>P_USA_APP</t>
  </si>
  <si>
    <t>P_COL</t>
  </si>
  <si>
    <t>P_POL</t>
  </si>
  <si>
    <t>P_KAZ</t>
  </si>
  <si>
    <t>P_RUS</t>
  </si>
  <si>
    <t>P_ZAF</t>
  </si>
  <si>
    <t>P_IND_North</t>
  </si>
  <si>
    <t>P_IND_Orissa</t>
  </si>
  <si>
    <t>P_IND_West</t>
  </si>
  <si>
    <t>P_IND_South</t>
  </si>
  <si>
    <t>P_IDN</t>
  </si>
  <si>
    <t>P_CHN_SIS</t>
  </si>
  <si>
    <t>P_CHN_Northeast</t>
  </si>
  <si>
    <t>P_CHN_HSA</t>
  </si>
  <si>
    <t>P_CHN_YG</t>
  </si>
  <si>
    <t>P_AUS_QLD</t>
  </si>
  <si>
    <t>P_AUS_NSW</t>
  </si>
  <si>
    <t>P_MNG</t>
  </si>
  <si>
    <t>P_MOZ</t>
  </si>
  <si>
    <t>E_AUS_NSW</t>
  </si>
  <si>
    <t>E_AUS_QLD</t>
  </si>
  <si>
    <t>E_CHN</t>
  </si>
  <si>
    <t>E_COL</t>
  </si>
  <si>
    <t>E_IDN</t>
  </si>
  <si>
    <t>E_MOZ</t>
  </si>
  <si>
    <t>E_POL</t>
  </si>
  <si>
    <t>E_RUS_East</t>
  </si>
  <si>
    <t>E_RUS_West</t>
  </si>
  <si>
    <t>E_USA_APP_SC</t>
  </si>
  <si>
    <t>E_USA_APP_SE</t>
  </si>
  <si>
    <t>E_USA_ILL_SC</t>
  </si>
  <si>
    <t>E_USA_ILL_SE</t>
  </si>
  <si>
    <t>E_USA_PRB_SC</t>
  </si>
  <si>
    <t>E_USA_PRB_SE</t>
  </si>
  <si>
    <t>E_USA_PRB_W</t>
  </si>
  <si>
    <t>E_USA_Rocky_SC</t>
  </si>
  <si>
    <t>E_USA_Rocky_SE</t>
  </si>
  <si>
    <t>E_USA_Rocky_W</t>
  </si>
  <si>
    <t>E_ZAF</t>
  </si>
  <si>
    <t>C_NFB</t>
  </si>
  <si>
    <t>C_ITA</t>
  </si>
  <si>
    <t>C_RUS_Siberia</t>
  </si>
  <si>
    <t>C_RUS_Central</t>
  </si>
  <si>
    <t>C_CAN</t>
  </si>
  <si>
    <t>C_THA</t>
  </si>
  <si>
    <t>C_ESP</t>
  </si>
  <si>
    <t>C_FIN</t>
  </si>
  <si>
    <t>C_JPN</t>
  </si>
  <si>
    <t>C_TUR</t>
  </si>
  <si>
    <t>C_DEU</t>
  </si>
  <si>
    <t>C_PRT</t>
  </si>
  <si>
    <t>C_PHL</t>
  </si>
  <si>
    <t>C_MYS</t>
  </si>
  <si>
    <t>C_UKR</t>
  </si>
  <si>
    <t>C_GBR</t>
  </si>
  <si>
    <t>C_KOR</t>
  </si>
  <si>
    <t>C_IDN</t>
  </si>
  <si>
    <t>C_USA_W</t>
  </si>
  <si>
    <t>C_USA_NC</t>
  </si>
  <si>
    <t>C_USA_SC</t>
  </si>
  <si>
    <t>C_USA_SE</t>
  </si>
  <si>
    <t>C_USA_NE</t>
  </si>
  <si>
    <t>C_DNK</t>
  </si>
  <si>
    <t>C_TWN</t>
  </si>
  <si>
    <t>C_MAR</t>
  </si>
  <si>
    <t>C_IND_East</t>
  </si>
  <si>
    <t>C_IND_North</t>
  </si>
  <si>
    <t>C_IND_West</t>
  </si>
  <si>
    <t>C_IND_South</t>
  </si>
  <si>
    <t>C_ISR</t>
  </si>
  <si>
    <t>C_KAZ</t>
  </si>
  <si>
    <t>C_CHN_Northeast</t>
  </si>
  <si>
    <t>C_CHN_SIS</t>
  </si>
  <si>
    <t>C_CHN_Main</t>
  </si>
  <si>
    <t>C_CHN_Eastern</t>
  </si>
  <si>
    <t>C_CHN_South</t>
  </si>
  <si>
    <t>C_POL</t>
  </si>
  <si>
    <t>C_ZAF</t>
  </si>
  <si>
    <t>PCap</t>
  </si>
  <si>
    <t>kfs</t>
  </si>
  <si>
    <t>res</t>
  </si>
  <si>
    <t>CPinv</t>
  </si>
  <si>
    <t>Pmaxinv</t>
  </si>
  <si>
    <t>delta</t>
  </si>
  <si>
    <t>mc_int_start</t>
  </si>
  <si>
    <t>mc_slp_start</t>
  </si>
  <si>
    <t>mc_int_var</t>
  </si>
  <si>
    <t>mc_slp_var</t>
  </si>
  <si>
    <t>Eps</t>
  </si>
  <si>
    <t>Ecap</t>
  </si>
  <si>
    <t>fee_port</t>
  </si>
  <si>
    <t>CEinv</t>
  </si>
  <si>
    <t>Emaxinv</t>
  </si>
  <si>
    <t>Emaxcap</t>
  </si>
  <si>
    <t>trans_c</t>
  </si>
  <si>
    <t>tcap_c</t>
  </si>
  <si>
    <t>CTinv_c</t>
  </si>
  <si>
    <t>trans_e</t>
  </si>
  <si>
    <t>tcap_e</t>
  </si>
  <si>
    <t>CTinv_e</t>
  </si>
  <si>
    <t>Tmaxinv_e_fix</t>
  </si>
  <si>
    <t>Tmaxinv_c_fix</t>
  </si>
  <si>
    <t>ExProd</t>
  </si>
  <si>
    <t>DomProd</t>
  </si>
  <si>
    <t>Date</t>
  </si>
  <si>
    <t>Person</t>
  </si>
  <si>
    <t>Action</t>
  </si>
  <si>
    <t>C_AUS</t>
  </si>
  <si>
    <t>Comment</t>
  </si>
  <si>
    <t>E_Black_Sea_RUS</t>
  </si>
  <si>
    <t>2015</t>
  </si>
  <si>
    <t>2020</t>
  </si>
  <si>
    <t>2025</t>
  </si>
  <si>
    <t>2030</t>
  </si>
  <si>
    <t>2035</t>
  </si>
  <si>
    <t>2040</t>
  </si>
  <si>
    <t>C_MEX</t>
  </si>
  <si>
    <t>C_BRA</t>
  </si>
  <si>
    <t>C_CHL</t>
  </si>
  <si>
    <t>2045</t>
  </si>
  <si>
    <t>2050</t>
  </si>
  <si>
    <t>C_VNM</t>
  </si>
  <si>
    <t>C_PK</t>
  </si>
  <si>
    <t>C_BD</t>
  </si>
  <si>
    <t>depn</t>
  </si>
  <si>
    <t>P_AUS_GAL</t>
  </si>
  <si>
    <t>E_AUS_AP</t>
  </si>
  <si>
    <t>E_AUS_GAL</t>
  </si>
  <si>
    <t>mlexist</t>
  </si>
  <si>
    <t>mlnew</t>
  </si>
  <si>
    <t>depe</t>
  </si>
  <si>
    <t>2055</t>
  </si>
  <si>
    <t>2060</t>
  </si>
  <si>
    <t>"High_demand" demand projections; for details see Hauenstein et al. (in preparation): Stranded Assets in the Coal Export Industry? The Case of the Australian Galilee Basin</t>
  </si>
  <si>
    <t>Demand development similar to IEA World Energy Outlook 2020 Stated Policies Scenario</t>
  </si>
  <si>
    <t>Christian Hauenstein</t>
  </si>
  <si>
    <t>For general details on input data: see Holz et al. (2016): A Model of the International Steam Coal Market (COALMOD-World). Data Documentation 85. DIW Berlin. Available online: https://www.diw.de/documents/publikationen/73/diw_01.c.546364.de/diw_datadoc_2016-085.pdf</t>
  </si>
  <si>
    <t>Import quota for China: 300Mt from 2015 on (no effect in 2015)</t>
  </si>
  <si>
    <t>Base year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</si>
</sst>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trike/>
      <sz val="11"/>
      <color theme="1"/>
      <name val="Calibri"/>
      <family val="2"/>
      <scheme val="minor"/>
    </font>
    <font>
      <strike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/>
    <xf numFmtId="2" fontId="0" fillId="0" borderId="0" xfId="0" applyNumberFormat="1"/>
    <xf numFmtId="2" fontId="1" fillId="0" borderId="0" xfId="2" applyNumberFormat="1" applyFont="1" applyFill="1"/>
    <xf numFmtId="0" fontId="0" fillId="2" borderId="1" xfId="0" applyFill="1" applyBorder="1"/>
    <xf numFmtId="0" fontId="0" fillId="2" borderId="1" xfId="0" applyFill="1" applyBorder="1"/>
    <xf numFmtId="0" fontId="6" fillId="0" borderId="0" xfId="0" applyFont="1"/>
    <xf numFmtId="0" fontId="0" fillId="0" borderId="0" xfId="0" applyFill="1"/>
    <xf numFmtId="1" fontId="0" fillId="0" borderId="0" xfId="0" applyNumberFormat="1" applyFill="1"/>
    <xf numFmtId="1" fontId="0" fillId="0" borderId="0" xfId="0" quotePrefix="1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quotePrefix="1" applyFill="1"/>
    <xf numFmtId="2" fontId="1" fillId="0" borderId="0" xfId="9" applyNumberFormat="1" applyFont="1" applyFill="1"/>
    <xf numFmtId="0" fontId="7" fillId="0" borderId="0" xfId="0" quotePrefix="1" applyFont="1"/>
    <xf numFmtId="0" fontId="7" fillId="0" borderId="0" xfId="0" applyFont="1"/>
    <xf numFmtId="0" fontId="7" fillId="0" borderId="0" xfId="0" applyFont="1" applyFill="1"/>
    <xf numFmtId="0" fontId="0" fillId="0" borderId="0" xfId="0" applyFont="1" applyFill="1"/>
    <xf numFmtId="0" fontId="0" fillId="0" borderId="0" xfId="0" quotePrefix="1" applyFont="1" applyFill="1"/>
    <xf numFmtId="0" fontId="1" fillId="0" borderId="0" xfId="0" applyFont="1" applyFill="1"/>
    <xf numFmtId="2" fontId="7" fillId="0" borderId="0" xfId="0" applyNumberFormat="1" applyFont="1" applyFill="1"/>
    <xf numFmtId="2" fontId="8" fillId="0" borderId="0" xfId="9" applyNumberFormat="1" applyFont="1" applyFill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quotePrefix="1" applyFont="1" applyFill="1" applyBorder="1"/>
    <xf numFmtId="0" fontId="0" fillId="3" borderId="0" xfId="0" applyFont="1" applyFill="1" applyBorder="1"/>
    <xf numFmtId="17" fontId="0" fillId="0" borderId="0" xfId="0" applyNumberFormat="1"/>
  </cellXfs>
  <cellStyles count="10">
    <cellStyle name="Comma" xfId="9" builtinId="3"/>
    <cellStyle name="Hyperlink 2" xfId="7"/>
    <cellStyle name="Normal" xfId="0" builtinId="0"/>
    <cellStyle name="Normal 2" xfId="1"/>
    <cellStyle name="Normal 4" xfId="4"/>
    <cellStyle name="Prozent 2" xfId="8"/>
    <cellStyle name="Prozent 3" xfId="3"/>
    <cellStyle name="Standard 2" xfId="6"/>
    <cellStyle name="Standard 3" xfId="5"/>
    <cellStyle name="Standard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9.140625" defaultRowHeight="15" x14ac:dyDescent="0.25"/>
  <cols>
    <col min="1" max="1" width="10.140625" bestFit="1" customWidth="1"/>
    <col min="3" max="3" width="61.140625" customWidth="1"/>
    <col min="5" max="5" width="9.140625" style="6"/>
    <col min="7" max="7" width="55.85546875" customWidth="1"/>
    <col min="11" max="11" width="17" bestFit="1" customWidth="1"/>
  </cols>
  <sheetData>
    <row r="1" spans="1:7" x14ac:dyDescent="0.25">
      <c r="A1" t="s">
        <v>107</v>
      </c>
      <c r="B1" t="s">
        <v>108</v>
      </c>
      <c r="C1" t="s">
        <v>109</v>
      </c>
      <c r="G1" t="s">
        <v>111</v>
      </c>
    </row>
    <row r="2" spans="1:7" x14ac:dyDescent="0.25">
      <c r="A2" s="36">
        <v>44652</v>
      </c>
      <c r="B2" t="s">
        <v>138</v>
      </c>
      <c r="C2" t="s">
        <v>136</v>
      </c>
      <c r="G2" t="s">
        <v>137</v>
      </c>
    </row>
    <row r="3" spans="1:7" x14ac:dyDescent="0.25">
      <c r="A3" s="7"/>
      <c r="B3" s="9"/>
      <c r="C3" t="s">
        <v>141</v>
      </c>
      <c r="D3" s="9"/>
      <c r="E3" s="9"/>
      <c r="F3" s="9"/>
      <c r="G3" s="9"/>
    </row>
    <row r="4" spans="1:7" x14ac:dyDescent="0.25">
      <c r="A4" s="7"/>
      <c r="C4" s="9" t="s">
        <v>140</v>
      </c>
    </row>
    <row r="5" spans="1:7" x14ac:dyDescent="0.25">
      <c r="A5" s="7"/>
      <c r="C5" t="s">
        <v>139</v>
      </c>
    </row>
    <row r="7" spans="1:7" x14ac:dyDescent="0.25">
      <c r="A7" s="7"/>
    </row>
    <row r="9" spans="1:7" x14ac:dyDescent="0.25">
      <c r="A9" s="7"/>
    </row>
    <row r="12" spans="1:7" x14ac:dyDescent="0.25">
      <c r="A12" s="7"/>
    </row>
    <row r="13" spans="1:7" x14ac:dyDescent="0.25">
      <c r="A13" s="7"/>
      <c r="B13" s="9"/>
      <c r="C13" s="9"/>
    </row>
    <row r="15" spans="1:7" x14ac:dyDescent="0.25">
      <c r="A15" s="7"/>
    </row>
    <row r="16" spans="1:7" x14ac:dyDescent="0.25">
      <c r="A16" s="7"/>
      <c r="C16" s="5"/>
      <c r="D16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A2" sqref="A2"/>
    </sheetView>
  </sheetViews>
  <sheetFormatPr defaultColWidth="11.42578125" defaultRowHeight="15" x14ac:dyDescent="0.25"/>
  <cols>
    <col min="1" max="1" width="11.42578125" style="6"/>
    <col min="2" max="7" width="11.42578125" style="9"/>
    <col min="8" max="16384" width="11.42578125" style="6"/>
  </cols>
  <sheetData>
    <row r="1" spans="1:11" x14ac:dyDescent="0.25">
      <c r="A1" s="32"/>
      <c r="B1" s="33">
        <v>2015</v>
      </c>
      <c r="C1" s="33">
        <v>2020</v>
      </c>
      <c r="D1" s="33">
        <v>2025</v>
      </c>
      <c r="E1" s="33">
        <v>2030</v>
      </c>
      <c r="F1" s="33">
        <v>2035</v>
      </c>
      <c r="G1" s="34">
        <v>2040</v>
      </c>
      <c r="H1" s="33">
        <v>2045</v>
      </c>
      <c r="I1" s="33">
        <v>2050</v>
      </c>
      <c r="J1" s="33">
        <v>2055</v>
      </c>
      <c r="K1" s="33">
        <v>2060</v>
      </c>
    </row>
    <row r="2" spans="1:11" x14ac:dyDescent="0.25">
      <c r="A2" s="35" t="s">
        <v>46</v>
      </c>
      <c r="B2" s="32">
        <v>111</v>
      </c>
      <c r="C2" s="32">
        <v>120</v>
      </c>
      <c r="D2" s="32">
        <v>35</v>
      </c>
      <c r="E2" s="32">
        <v>21</v>
      </c>
      <c r="F2" s="32">
        <v>14</v>
      </c>
      <c r="G2" s="32">
        <v>7</v>
      </c>
      <c r="H2" s="32">
        <v>1E-3</v>
      </c>
      <c r="I2" s="32">
        <v>1E-3</v>
      </c>
      <c r="J2" s="32">
        <v>1E-3</v>
      </c>
      <c r="K2" s="32">
        <v>1E-3</v>
      </c>
    </row>
    <row r="3" spans="1:11" x14ac:dyDescent="0.25">
      <c r="A3" s="35" t="s">
        <v>60</v>
      </c>
      <c r="B3" s="32">
        <v>2375</v>
      </c>
      <c r="C3" s="32">
        <v>1605</v>
      </c>
      <c r="D3" s="32">
        <v>957</v>
      </c>
      <c r="E3" s="32">
        <v>693</v>
      </c>
      <c r="F3" s="32">
        <v>526</v>
      </c>
      <c r="G3" s="32">
        <v>360</v>
      </c>
      <c r="H3" s="32">
        <v>193</v>
      </c>
      <c r="I3" s="32">
        <v>1E-3</v>
      </c>
      <c r="J3" s="32">
        <v>1E-3</v>
      </c>
      <c r="K3" s="32">
        <v>1E-3</v>
      </c>
    </row>
    <row r="4" spans="1:11" x14ac:dyDescent="0.25">
      <c r="A4" s="35" t="s">
        <v>61</v>
      </c>
      <c r="B4" s="32">
        <v>5804</v>
      </c>
      <c r="C4" s="32">
        <v>3923</v>
      </c>
      <c r="D4" s="32">
        <v>2338</v>
      </c>
      <c r="E4" s="32">
        <v>1695</v>
      </c>
      <c r="F4" s="32">
        <v>1287</v>
      </c>
      <c r="G4" s="32">
        <v>879</v>
      </c>
      <c r="H4" s="32">
        <v>471</v>
      </c>
      <c r="I4" s="32">
        <v>1E-3</v>
      </c>
      <c r="J4" s="32">
        <v>1E-3</v>
      </c>
      <c r="K4" s="32">
        <v>1E-3</v>
      </c>
    </row>
    <row r="5" spans="1:11" x14ac:dyDescent="0.25">
      <c r="A5" s="35" t="s">
        <v>62</v>
      </c>
      <c r="B5" s="32">
        <v>1853</v>
      </c>
      <c r="C5" s="32">
        <v>1253</v>
      </c>
      <c r="D5" s="32">
        <v>747</v>
      </c>
      <c r="E5" s="32">
        <v>541</v>
      </c>
      <c r="F5" s="32">
        <v>411</v>
      </c>
      <c r="G5" s="32">
        <v>281</v>
      </c>
      <c r="H5" s="32">
        <v>150</v>
      </c>
      <c r="I5" s="32">
        <v>1E-3</v>
      </c>
      <c r="J5" s="32">
        <v>1E-3</v>
      </c>
      <c r="K5" s="32">
        <v>1E-3</v>
      </c>
    </row>
    <row r="6" spans="1:11" x14ac:dyDescent="0.25">
      <c r="A6" s="35" t="s">
        <v>63</v>
      </c>
      <c r="B6" s="32">
        <v>4304</v>
      </c>
      <c r="C6" s="32">
        <v>2909</v>
      </c>
      <c r="D6" s="32">
        <v>1734</v>
      </c>
      <c r="E6" s="32">
        <v>1257</v>
      </c>
      <c r="F6" s="32">
        <v>954</v>
      </c>
      <c r="G6" s="32">
        <v>652</v>
      </c>
      <c r="H6" s="32">
        <v>349</v>
      </c>
      <c r="I6" s="32">
        <v>1E-3</v>
      </c>
      <c r="J6" s="32">
        <v>1E-3</v>
      </c>
      <c r="K6" s="32">
        <v>1E-3</v>
      </c>
    </row>
    <row r="7" spans="1:11" x14ac:dyDescent="0.25">
      <c r="A7" s="35" t="s">
        <v>64</v>
      </c>
      <c r="B7" s="32">
        <v>724</v>
      </c>
      <c r="C7" s="32">
        <v>489</v>
      </c>
      <c r="D7" s="32">
        <v>291</v>
      </c>
      <c r="E7" s="32">
        <v>211</v>
      </c>
      <c r="F7" s="32">
        <v>160</v>
      </c>
      <c r="G7" s="32">
        <v>110</v>
      </c>
      <c r="H7" s="32">
        <v>59</v>
      </c>
      <c r="I7" s="32">
        <v>1E-3</v>
      </c>
      <c r="J7" s="32">
        <v>1E-3</v>
      </c>
      <c r="K7" s="32">
        <v>1E-3</v>
      </c>
    </row>
    <row r="8" spans="1:11" x14ac:dyDescent="0.25">
      <c r="A8" s="35" t="s">
        <v>50</v>
      </c>
      <c r="B8" s="32">
        <v>3625</v>
      </c>
      <c r="C8" s="32">
        <v>3627</v>
      </c>
      <c r="D8" s="32">
        <v>3446</v>
      </c>
      <c r="E8" s="32">
        <v>2720</v>
      </c>
      <c r="F8" s="32">
        <v>2249</v>
      </c>
      <c r="G8" s="32">
        <v>1523</v>
      </c>
      <c r="H8" s="32">
        <v>943</v>
      </c>
      <c r="I8" s="32">
        <v>725</v>
      </c>
      <c r="J8" s="32">
        <v>653</v>
      </c>
      <c r="K8" s="32">
        <v>363</v>
      </c>
    </row>
    <row r="9" spans="1:11" x14ac:dyDescent="0.25">
      <c r="A9" s="35" t="s">
        <v>58</v>
      </c>
      <c r="B9" s="32">
        <v>2512</v>
      </c>
      <c r="C9" s="32">
        <v>2286</v>
      </c>
      <c r="D9" s="32">
        <v>2309</v>
      </c>
      <c r="E9" s="32">
        <v>1829</v>
      </c>
      <c r="F9" s="32">
        <v>1463</v>
      </c>
      <c r="G9" s="32">
        <v>1029</v>
      </c>
      <c r="H9" s="32">
        <v>869</v>
      </c>
      <c r="I9" s="32">
        <v>320</v>
      </c>
      <c r="J9" s="32">
        <v>1E-3</v>
      </c>
      <c r="K9" s="32">
        <v>1E-3</v>
      </c>
    </row>
    <row r="10" spans="1:11" x14ac:dyDescent="0.25">
      <c r="A10" s="35" t="s">
        <v>110</v>
      </c>
      <c r="B10" s="32">
        <v>1382</v>
      </c>
      <c r="C10" s="32">
        <v>1618</v>
      </c>
      <c r="D10" s="32">
        <v>1373</v>
      </c>
      <c r="E10" s="32">
        <v>1129</v>
      </c>
      <c r="F10" s="32">
        <v>984</v>
      </c>
      <c r="G10" s="32">
        <v>514</v>
      </c>
      <c r="H10" s="32">
        <v>260</v>
      </c>
      <c r="I10" s="32">
        <v>1E-3</v>
      </c>
      <c r="J10" s="32">
        <v>1E-3</v>
      </c>
      <c r="K10" s="32">
        <v>1E-3</v>
      </c>
    </row>
    <row r="11" spans="1:11" x14ac:dyDescent="0.25">
      <c r="A11" s="35" t="s">
        <v>51</v>
      </c>
      <c r="B11" s="32">
        <v>722</v>
      </c>
      <c r="C11" s="32">
        <v>862</v>
      </c>
      <c r="D11" s="32">
        <v>862</v>
      </c>
      <c r="E11" s="32">
        <v>896</v>
      </c>
      <c r="F11" s="32">
        <v>896</v>
      </c>
      <c r="G11" s="32">
        <v>896</v>
      </c>
      <c r="H11" s="32">
        <v>896</v>
      </c>
      <c r="I11" s="32">
        <v>896</v>
      </c>
      <c r="J11" s="32">
        <v>896</v>
      </c>
      <c r="K11" s="32">
        <v>896</v>
      </c>
    </row>
    <row r="12" spans="1:11" x14ac:dyDescent="0.25">
      <c r="A12" s="35" t="s">
        <v>53</v>
      </c>
      <c r="B12" s="32">
        <v>229</v>
      </c>
      <c r="C12" s="32">
        <v>42</v>
      </c>
      <c r="D12" s="32">
        <v>22</v>
      </c>
      <c r="E12" s="32">
        <v>11</v>
      </c>
      <c r="F12" s="32">
        <v>7</v>
      </c>
      <c r="G12" s="32">
        <v>3</v>
      </c>
      <c r="H12" s="32">
        <v>2</v>
      </c>
      <c r="I12" s="32">
        <v>1E-3</v>
      </c>
      <c r="J12" s="32">
        <v>1E-3</v>
      </c>
      <c r="K12" s="32">
        <v>1E-3</v>
      </c>
    </row>
    <row r="13" spans="1:11" x14ac:dyDescent="0.25">
      <c r="A13" s="35" t="s">
        <v>48</v>
      </c>
      <c r="B13" s="32">
        <v>436</v>
      </c>
      <c r="C13" s="32">
        <v>102</v>
      </c>
      <c r="D13" s="32">
        <v>53</v>
      </c>
      <c r="E13" s="32">
        <v>28</v>
      </c>
      <c r="F13" s="32">
        <v>18</v>
      </c>
      <c r="G13" s="32">
        <v>8</v>
      </c>
      <c r="H13" s="32">
        <v>4</v>
      </c>
      <c r="I13" s="32">
        <v>1E-3</v>
      </c>
      <c r="J13" s="32">
        <v>1E-3</v>
      </c>
      <c r="K13" s="32">
        <v>1E-3</v>
      </c>
    </row>
    <row r="14" spans="1:11" x14ac:dyDescent="0.25">
      <c r="A14" s="35" t="s">
        <v>57</v>
      </c>
      <c r="B14" s="32">
        <v>522</v>
      </c>
      <c r="C14" s="32">
        <v>27</v>
      </c>
      <c r="D14" s="32">
        <v>14</v>
      </c>
      <c r="E14" s="32">
        <v>7</v>
      </c>
      <c r="F14" s="32">
        <v>5</v>
      </c>
      <c r="G14" s="32">
        <v>2</v>
      </c>
      <c r="H14" s="32">
        <v>1</v>
      </c>
      <c r="I14" s="32">
        <v>1E-3</v>
      </c>
      <c r="J14" s="32">
        <v>1E-3</v>
      </c>
      <c r="K14" s="32">
        <v>1E-3</v>
      </c>
    </row>
    <row r="15" spans="1:11" x14ac:dyDescent="0.25">
      <c r="A15" s="35" t="s">
        <v>42</v>
      </c>
      <c r="B15" s="32">
        <v>597</v>
      </c>
      <c r="C15" s="32">
        <v>268</v>
      </c>
      <c r="D15" s="32">
        <v>138</v>
      </c>
      <c r="E15" s="32">
        <v>72</v>
      </c>
      <c r="F15" s="32">
        <v>46</v>
      </c>
      <c r="G15" s="32">
        <v>20</v>
      </c>
      <c r="H15" s="32">
        <v>11</v>
      </c>
      <c r="I15" s="32">
        <v>1E-3</v>
      </c>
      <c r="J15" s="32">
        <v>1E-3</v>
      </c>
      <c r="K15" s="32">
        <v>1E-3</v>
      </c>
    </row>
    <row r="16" spans="1:11" x14ac:dyDescent="0.25">
      <c r="A16" s="35" t="s">
        <v>52</v>
      </c>
      <c r="B16" s="32">
        <v>1257</v>
      </c>
      <c r="C16" s="32">
        <v>700</v>
      </c>
      <c r="D16" s="32">
        <v>361</v>
      </c>
      <c r="E16" s="32">
        <v>189</v>
      </c>
      <c r="F16" s="32">
        <v>120</v>
      </c>
      <c r="G16" s="32">
        <v>52</v>
      </c>
      <c r="H16" s="32">
        <v>29</v>
      </c>
      <c r="I16" s="32">
        <v>1E-3</v>
      </c>
      <c r="J16" s="32">
        <v>1E-3</v>
      </c>
      <c r="K16" s="32">
        <v>1E-3</v>
      </c>
    </row>
    <row r="17" spans="1:11" x14ac:dyDescent="0.25">
      <c r="A17" s="35" t="s">
        <v>65</v>
      </c>
      <c r="B17" s="32">
        <v>70</v>
      </c>
      <c r="C17" s="32">
        <v>50</v>
      </c>
      <c r="D17" s="32">
        <v>26</v>
      </c>
      <c r="E17" s="32">
        <v>14</v>
      </c>
      <c r="F17" s="32">
        <v>9</v>
      </c>
      <c r="G17" s="32">
        <v>4</v>
      </c>
      <c r="H17" s="32">
        <v>2</v>
      </c>
      <c r="I17" s="32">
        <v>1E-3</v>
      </c>
      <c r="J17" s="32">
        <v>1E-3</v>
      </c>
      <c r="K17" s="32">
        <v>1E-3</v>
      </c>
    </row>
    <row r="18" spans="1:11" x14ac:dyDescent="0.25">
      <c r="A18" s="35" t="s">
        <v>49</v>
      </c>
      <c r="B18" s="32">
        <v>60</v>
      </c>
      <c r="C18" s="32">
        <v>54</v>
      </c>
      <c r="D18" s="32">
        <v>28</v>
      </c>
      <c r="E18" s="32">
        <v>15</v>
      </c>
      <c r="F18" s="32">
        <v>9</v>
      </c>
      <c r="G18" s="32">
        <v>4</v>
      </c>
      <c r="H18" s="32">
        <v>2</v>
      </c>
      <c r="I18" s="32">
        <v>1E-3</v>
      </c>
      <c r="J18" s="32">
        <v>1E-3</v>
      </c>
      <c r="K18" s="32">
        <v>1E-3</v>
      </c>
    </row>
    <row r="19" spans="1:11" x14ac:dyDescent="0.25">
      <c r="A19" s="35" t="s">
        <v>43</v>
      </c>
      <c r="B19" s="32">
        <v>391</v>
      </c>
      <c r="C19" s="32">
        <v>135</v>
      </c>
      <c r="D19" s="32">
        <v>70</v>
      </c>
      <c r="E19" s="32">
        <v>37</v>
      </c>
      <c r="F19" s="32">
        <v>23</v>
      </c>
      <c r="G19" s="32">
        <v>10</v>
      </c>
      <c r="H19" s="32">
        <v>6</v>
      </c>
      <c r="I19" s="32">
        <v>1E-3</v>
      </c>
      <c r="J19" s="32">
        <v>1E-3</v>
      </c>
      <c r="K19" s="32">
        <v>1E-3</v>
      </c>
    </row>
    <row r="20" spans="1:11" x14ac:dyDescent="0.25">
      <c r="A20" s="35" t="s">
        <v>79</v>
      </c>
      <c r="B20" s="32">
        <v>1511</v>
      </c>
      <c r="C20" s="32">
        <v>1474</v>
      </c>
      <c r="D20" s="32">
        <v>761</v>
      </c>
      <c r="E20" s="32">
        <v>399</v>
      </c>
      <c r="F20" s="32">
        <v>254</v>
      </c>
      <c r="G20" s="32">
        <v>109</v>
      </c>
      <c r="H20" s="32">
        <v>60</v>
      </c>
      <c r="I20" s="32">
        <v>1E-3</v>
      </c>
      <c r="J20" s="32">
        <v>1E-3</v>
      </c>
      <c r="K20" s="32">
        <v>1E-3</v>
      </c>
    </row>
    <row r="21" spans="1:11" x14ac:dyDescent="0.25">
      <c r="A21" s="35" t="s">
        <v>72</v>
      </c>
      <c r="B21" s="32">
        <v>223</v>
      </c>
      <c r="C21" s="32">
        <v>142</v>
      </c>
      <c r="D21" s="32">
        <v>83</v>
      </c>
      <c r="E21" s="32">
        <v>85</v>
      </c>
      <c r="F21" s="32">
        <v>90</v>
      </c>
      <c r="G21" s="32">
        <v>95</v>
      </c>
      <c r="H21" s="32">
        <v>95</v>
      </c>
      <c r="I21" s="32">
        <v>1E-3</v>
      </c>
      <c r="J21" s="32">
        <v>1E-3</v>
      </c>
      <c r="K21" s="32">
        <v>1E-3</v>
      </c>
    </row>
    <row r="22" spans="1:11" x14ac:dyDescent="0.25">
      <c r="A22" s="35" t="s">
        <v>73</v>
      </c>
      <c r="B22" s="32">
        <v>1459</v>
      </c>
      <c r="C22" s="32">
        <v>1954</v>
      </c>
      <c r="D22" s="32">
        <v>1954</v>
      </c>
      <c r="E22" s="32">
        <v>2032</v>
      </c>
      <c r="F22" s="32">
        <v>2032</v>
      </c>
      <c r="G22" s="32">
        <v>2032</v>
      </c>
      <c r="H22" s="32">
        <v>2032</v>
      </c>
      <c r="I22" s="32">
        <v>2032</v>
      </c>
      <c r="J22" s="32">
        <v>2032</v>
      </c>
      <c r="K22" s="32">
        <v>2032</v>
      </c>
    </row>
    <row r="23" spans="1:11" x14ac:dyDescent="0.25">
      <c r="A23" s="35" t="s">
        <v>44</v>
      </c>
      <c r="B23" s="32">
        <v>1354</v>
      </c>
      <c r="C23" s="32">
        <v>1168</v>
      </c>
      <c r="D23" s="32">
        <v>1004</v>
      </c>
      <c r="E23" s="32">
        <v>931</v>
      </c>
      <c r="F23" s="32">
        <v>885</v>
      </c>
      <c r="G23" s="32">
        <v>840</v>
      </c>
      <c r="H23" s="32">
        <v>803</v>
      </c>
      <c r="I23" s="32">
        <v>748</v>
      </c>
      <c r="J23" s="32">
        <v>712</v>
      </c>
      <c r="K23" s="32">
        <v>657</v>
      </c>
    </row>
    <row r="24" spans="1:11" x14ac:dyDescent="0.25">
      <c r="A24" s="35" t="s">
        <v>45</v>
      </c>
      <c r="B24" s="32">
        <v>937</v>
      </c>
      <c r="C24" s="32">
        <v>808</v>
      </c>
      <c r="D24" s="32">
        <v>694</v>
      </c>
      <c r="E24" s="32">
        <v>644</v>
      </c>
      <c r="F24" s="32">
        <v>612</v>
      </c>
      <c r="G24" s="32">
        <v>581</v>
      </c>
      <c r="H24" s="32">
        <v>556</v>
      </c>
      <c r="I24" s="32">
        <v>518</v>
      </c>
      <c r="J24" s="32">
        <v>492</v>
      </c>
      <c r="K24" s="32">
        <v>455</v>
      </c>
    </row>
    <row r="25" spans="1:11" x14ac:dyDescent="0.25">
      <c r="A25" s="35" t="s">
        <v>66</v>
      </c>
      <c r="B25" s="32">
        <v>1403</v>
      </c>
      <c r="C25" s="32">
        <v>1420</v>
      </c>
      <c r="D25" s="32">
        <v>1250</v>
      </c>
      <c r="E25" s="32">
        <v>1150</v>
      </c>
      <c r="F25" s="32">
        <v>937</v>
      </c>
      <c r="G25" s="32">
        <v>554</v>
      </c>
      <c r="H25" s="32">
        <v>284</v>
      </c>
      <c r="I25" s="32">
        <v>227</v>
      </c>
      <c r="J25" s="32">
        <v>227</v>
      </c>
      <c r="K25" s="32">
        <v>1E-3</v>
      </c>
    </row>
    <row r="26" spans="1:11" x14ac:dyDescent="0.25">
      <c r="A26" s="35" t="s">
        <v>54</v>
      </c>
      <c r="B26" s="32">
        <v>381</v>
      </c>
      <c r="C26" s="32">
        <v>648</v>
      </c>
      <c r="D26" s="32">
        <v>745</v>
      </c>
      <c r="E26" s="32">
        <v>732</v>
      </c>
      <c r="F26" s="32">
        <v>700</v>
      </c>
      <c r="G26" s="32">
        <v>499</v>
      </c>
      <c r="H26" s="32">
        <v>492</v>
      </c>
      <c r="I26" s="32">
        <v>454</v>
      </c>
      <c r="J26" s="32">
        <v>376</v>
      </c>
      <c r="K26" s="32">
        <v>104</v>
      </c>
    </row>
    <row r="27" spans="1:11" x14ac:dyDescent="0.25">
      <c r="A27" s="35" t="s">
        <v>47</v>
      </c>
      <c r="B27" s="32">
        <v>450</v>
      </c>
      <c r="C27" s="32">
        <v>353</v>
      </c>
      <c r="D27" s="32">
        <v>346</v>
      </c>
      <c r="E27" s="32">
        <v>342</v>
      </c>
      <c r="F27" s="32">
        <v>198</v>
      </c>
      <c r="G27" s="32">
        <v>116</v>
      </c>
      <c r="H27" s="32">
        <v>116</v>
      </c>
      <c r="I27" s="32">
        <v>102</v>
      </c>
      <c r="J27" s="32">
        <v>14</v>
      </c>
      <c r="K27" s="32">
        <v>1E-3</v>
      </c>
    </row>
    <row r="28" spans="1:11" x14ac:dyDescent="0.25">
      <c r="A28" s="35" t="s">
        <v>55</v>
      </c>
      <c r="B28" s="32">
        <v>575</v>
      </c>
      <c r="C28" s="32">
        <v>841</v>
      </c>
      <c r="D28" s="32">
        <v>824</v>
      </c>
      <c r="E28" s="32">
        <v>774</v>
      </c>
      <c r="F28" s="32">
        <v>765</v>
      </c>
      <c r="G28" s="32">
        <v>690</v>
      </c>
      <c r="H28" s="32">
        <v>538</v>
      </c>
      <c r="I28" s="32">
        <v>294</v>
      </c>
      <c r="J28" s="32">
        <v>235</v>
      </c>
      <c r="K28" s="32">
        <v>1E-3</v>
      </c>
    </row>
    <row r="29" spans="1:11" x14ac:dyDescent="0.25">
      <c r="A29" s="35" t="s">
        <v>59</v>
      </c>
      <c r="B29" s="32">
        <v>1907</v>
      </c>
      <c r="C29" s="32">
        <v>3954</v>
      </c>
      <c r="D29" s="32">
        <v>5061</v>
      </c>
      <c r="E29" s="32">
        <v>4943</v>
      </c>
      <c r="F29" s="32">
        <v>4824</v>
      </c>
      <c r="G29" s="32">
        <v>4152</v>
      </c>
      <c r="H29" s="32">
        <v>4152</v>
      </c>
      <c r="I29" s="32">
        <v>3756</v>
      </c>
      <c r="J29" s="32">
        <v>2135</v>
      </c>
      <c r="K29" s="32">
        <v>989</v>
      </c>
    </row>
    <row r="30" spans="1:11" x14ac:dyDescent="0.25">
      <c r="A30" s="35" t="s">
        <v>124</v>
      </c>
      <c r="B30" s="32">
        <v>75</v>
      </c>
      <c r="C30" s="32">
        <v>1209</v>
      </c>
      <c r="D30" s="32">
        <v>1548</v>
      </c>
      <c r="E30" s="32">
        <v>1499</v>
      </c>
      <c r="F30" s="32">
        <v>1451</v>
      </c>
      <c r="G30" s="32">
        <v>1402</v>
      </c>
      <c r="H30" s="32">
        <v>1330</v>
      </c>
      <c r="I30" s="32">
        <v>1221</v>
      </c>
      <c r="J30" s="32">
        <v>701</v>
      </c>
      <c r="K30" s="32">
        <v>339</v>
      </c>
    </row>
    <row r="31" spans="1:11" x14ac:dyDescent="0.25">
      <c r="A31" s="35" t="s">
        <v>126</v>
      </c>
      <c r="B31" s="32">
        <v>88</v>
      </c>
      <c r="C31" s="32">
        <v>92</v>
      </c>
      <c r="D31" s="32">
        <v>353</v>
      </c>
      <c r="E31" s="32">
        <v>348</v>
      </c>
      <c r="F31" s="32">
        <v>342</v>
      </c>
      <c r="G31" s="32">
        <v>337</v>
      </c>
      <c r="H31" s="32">
        <v>331</v>
      </c>
      <c r="I31" s="32">
        <v>308</v>
      </c>
      <c r="J31" s="32">
        <v>308</v>
      </c>
      <c r="K31" s="32">
        <v>196</v>
      </c>
    </row>
    <row r="32" spans="1:11" x14ac:dyDescent="0.25">
      <c r="A32" s="35" t="s">
        <v>125</v>
      </c>
      <c r="B32" s="32">
        <v>111</v>
      </c>
      <c r="C32" s="32">
        <v>344</v>
      </c>
      <c r="D32" s="32">
        <v>492</v>
      </c>
      <c r="E32" s="32">
        <v>482</v>
      </c>
      <c r="F32" s="32">
        <v>468</v>
      </c>
      <c r="G32" s="32">
        <v>458</v>
      </c>
      <c r="H32" s="32">
        <v>451</v>
      </c>
      <c r="I32" s="32">
        <v>440</v>
      </c>
      <c r="J32" s="32">
        <v>440</v>
      </c>
      <c r="K32" s="32">
        <v>141</v>
      </c>
    </row>
    <row r="33" spans="1:11" x14ac:dyDescent="0.25">
      <c r="A33" s="35" t="s">
        <v>69</v>
      </c>
      <c r="B33" s="32">
        <v>3135</v>
      </c>
      <c r="C33" s="32">
        <v>3416</v>
      </c>
      <c r="D33" s="32">
        <v>3723</v>
      </c>
      <c r="E33" s="32">
        <v>3450</v>
      </c>
      <c r="F33" s="32">
        <v>3279</v>
      </c>
      <c r="G33" s="32">
        <v>3109</v>
      </c>
      <c r="H33" s="32">
        <v>2972</v>
      </c>
      <c r="I33" s="32">
        <v>2528</v>
      </c>
      <c r="J33" s="32">
        <v>1230</v>
      </c>
      <c r="K33" s="32">
        <v>478</v>
      </c>
    </row>
    <row r="34" spans="1:11" x14ac:dyDescent="0.25">
      <c r="A34" s="35" t="s">
        <v>68</v>
      </c>
      <c r="B34" s="32">
        <v>4038</v>
      </c>
      <c r="C34" s="32">
        <v>4618</v>
      </c>
      <c r="D34" s="32">
        <v>5034</v>
      </c>
      <c r="E34" s="32">
        <v>4664</v>
      </c>
      <c r="F34" s="32">
        <v>4433</v>
      </c>
      <c r="G34" s="32">
        <v>4202</v>
      </c>
      <c r="H34" s="32">
        <v>4018</v>
      </c>
      <c r="I34" s="32">
        <v>3417</v>
      </c>
      <c r="J34" s="32">
        <v>1662</v>
      </c>
      <c r="K34" s="32">
        <v>647</v>
      </c>
    </row>
    <row r="35" spans="1:11" x14ac:dyDescent="0.25">
      <c r="A35" s="35" t="s">
        <v>71</v>
      </c>
      <c r="B35" s="32">
        <v>2559</v>
      </c>
      <c r="C35" s="32">
        <v>3483</v>
      </c>
      <c r="D35" s="32">
        <v>3796</v>
      </c>
      <c r="E35" s="32">
        <v>3518</v>
      </c>
      <c r="F35" s="32">
        <v>3344</v>
      </c>
      <c r="G35" s="32">
        <v>3170</v>
      </c>
      <c r="H35" s="32">
        <v>3030</v>
      </c>
      <c r="I35" s="32">
        <v>2577</v>
      </c>
      <c r="J35" s="32">
        <v>1254</v>
      </c>
      <c r="K35" s="32">
        <v>488</v>
      </c>
    </row>
    <row r="36" spans="1:11" x14ac:dyDescent="0.25">
      <c r="A36" s="35" t="s">
        <v>70</v>
      </c>
      <c r="B36" s="32">
        <v>4688</v>
      </c>
      <c r="C36" s="32">
        <v>5345</v>
      </c>
      <c r="D36" s="32">
        <v>5826</v>
      </c>
      <c r="E36" s="32">
        <v>5398</v>
      </c>
      <c r="F36" s="32">
        <v>5131</v>
      </c>
      <c r="G36" s="32">
        <v>4864</v>
      </c>
      <c r="H36" s="32">
        <v>4650</v>
      </c>
      <c r="I36" s="32">
        <v>3955</v>
      </c>
      <c r="J36" s="32">
        <v>1924</v>
      </c>
      <c r="K36" s="32">
        <v>748</v>
      </c>
    </row>
    <row r="37" spans="1:11" x14ac:dyDescent="0.25">
      <c r="A37" s="35" t="s">
        <v>74</v>
      </c>
      <c r="B37" s="32">
        <v>4111</v>
      </c>
      <c r="C37" s="32">
        <v>3920</v>
      </c>
      <c r="D37" s="32">
        <v>4116</v>
      </c>
      <c r="E37" s="32">
        <v>3998</v>
      </c>
      <c r="F37" s="32">
        <v>3802</v>
      </c>
      <c r="G37" s="32">
        <v>3528</v>
      </c>
      <c r="H37" s="32">
        <v>3097</v>
      </c>
      <c r="I37" s="32">
        <v>1882</v>
      </c>
      <c r="J37" s="32">
        <v>1019</v>
      </c>
      <c r="K37" s="32">
        <v>235</v>
      </c>
    </row>
    <row r="38" spans="1:11" x14ac:dyDescent="0.25">
      <c r="A38" s="35" t="s">
        <v>75</v>
      </c>
      <c r="B38" s="32">
        <v>16122</v>
      </c>
      <c r="C38" s="32">
        <v>18417</v>
      </c>
      <c r="D38" s="32">
        <v>19338</v>
      </c>
      <c r="E38" s="32">
        <v>18785</v>
      </c>
      <c r="F38" s="32">
        <v>17864</v>
      </c>
      <c r="G38" s="32">
        <v>16575</v>
      </c>
      <c r="H38" s="32">
        <v>14549</v>
      </c>
      <c r="I38" s="32">
        <v>8840</v>
      </c>
      <c r="J38" s="32">
        <v>4788</v>
      </c>
      <c r="K38" s="32">
        <v>1105</v>
      </c>
    </row>
    <row r="39" spans="1:11" x14ac:dyDescent="0.25">
      <c r="A39" s="35" t="s">
        <v>76</v>
      </c>
      <c r="B39" s="32">
        <v>18331</v>
      </c>
      <c r="C39" s="32">
        <v>19149</v>
      </c>
      <c r="D39" s="32">
        <v>20106</v>
      </c>
      <c r="E39" s="32">
        <v>19532</v>
      </c>
      <c r="F39" s="32">
        <v>18575</v>
      </c>
      <c r="G39" s="32">
        <v>17234</v>
      </c>
      <c r="H39" s="32">
        <v>15128</v>
      </c>
      <c r="I39" s="32">
        <v>9192</v>
      </c>
      <c r="J39" s="32">
        <v>4979</v>
      </c>
      <c r="K39" s="32">
        <v>1149</v>
      </c>
    </row>
    <row r="40" spans="1:11" x14ac:dyDescent="0.25">
      <c r="A40" s="35" t="s">
        <v>77</v>
      </c>
      <c r="B40" s="32">
        <v>18151</v>
      </c>
      <c r="C40" s="32">
        <v>17869</v>
      </c>
      <c r="D40" s="32">
        <v>18762</v>
      </c>
      <c r="E40" s="32">
        <v>18226</v>
      </c>
      <c r="F40" s="32">
        <v>17333</v>
      </c>
      <c r="G40" s="32">
        <v>16082</v>
      </c>
      <c r="H40" s="32">
        <v>14117</v>
      </c>
      <c r="I40" s="32">
        <v>8577</v>
      </c>
      <c r="J40" s="32">
        <v>4646</v>
      </c>
      <c r="K40" s="32">
        <v>1072</v>
      </c>
    </row>
    <row r="41" spans="1:11" x14ac:dyDescent="0.25">
      <c r="A41" s="35" t="s">
        <v>78</v>
      </c>
      <c r="B41" s="32">
        <v>16730</v>
      </c>
      <c r="C41" s="32">
        <v>17459</v>
      </c>
      <c r="D41" s="32">
        <v>18332</v>
      </c>
      <c r="E41" s="32">
        <v>17808</v>
      </c>
      <c r="F41" s="32">
        <v>16935</v>
      </c>
      <c r="G41" s="32">
        <v>15713</v>
      </c>
      <c r="H41" s="32">
        <v>13793</v>
      </c>
      <c r="I41" s="32">
        <v>8380</v>
      </c>
      <c r="J41" s="32">
        <v>4539</v>
      </c>
      <c r="K41" s="32">
        <v>1048</v>
      </c>
    </row>
    <row r="42" spans="1:11" x14ac:dyDescent="0.25">
      <c r="A42" s="35" t="s">
        <v>80</v>
      </c>
      <c r="B42" s="32">
        <v>4149</v>
      </c>
      <c r="C42" s="32">
        <v>3907</v>
      </c>
      <c r="D42" s="32">
        <v>3628</v>
      </c>
      <c r="E42" s="32">
        <v>3070</v>
      </c>
      <c r="F42" s="32">
        <v>2547</v>
      </c>
      <c r="G42" s="32">
        <v>2023</v>
      </c>
      <c r="H42" s="32">
        <v>1535</v>
      </c>
      <c r="I42" s="32">
        <v>977</v>
      </c>
      <c r="J42" s="32">
        <v>488</v>
      </c>
      <c r="K42" s="32">
        <v>279</v>
      </c>
    </row>
    <row r="43" spans="1:11" x14ac:dyDescent="0.25">
      <c r="A43" s="35" t="s">
        <v>67</v>
      </c>
      <c r="B43" s="32">
        <v>180</v>
      </c>
      <c r="C43" s="32">
        <v>294</v>
      </c>
      <c r="D43" s="32">
        <v>425</v>
      </c>
      <c r="E43" s="32">
        <v>588</v>
      </c>
      <c r="F43" s="32">
        <v>555</v>
      </c>
      <c r="G43" s="32">
        <v>523</v>
      </c>
      <c r="H43" s="32">
        <v>490</v>
      </c>
      <c r="I43" s="32">
        <v>457</v>
      </c>
      <c r="J43" s="32">
        <v>425</v>
      </c>
      <c r="K43" s="32">
        <v>392</v>
      </c>
    </row>
    <row r="44" spans="1:11" x14ac:dyDescent="0.25">
      <c r="A44" s="35" t="s">
        <v>120</v>
      </c>
      <c r="B44" s="32">
        <v>301</v>
      </c>
      <c r="C44" s="32">
        <v>272</v>
      </c>
      <c r="D44" s="32">
        <v>218</v>
      </c>
      <c r="E44" s="32">
        <v>218</v>
      </c>
      <c r="F44" s="32">
        <v>218</v>
      </c>
      <c r="G44" s="32">
        <v>218</v>
      </c>
      <c r="H44" s="32">
        <v>218</v>
      </c>
      <c r="I44" s="32">
        <v>218</v>
      </c>
      <c r="J44" s="32">
        <v>218</v>
      </c>
      <c r="K44" s="32">
        <v>218</v>
      </c>
    </row>
    <row r="45" spans="1:11" x14ac:dyDescent="0.25">
      <c r="A45" s="35" t="s">
        <v>119</v>
      </c>
      <c r="B45" s="32">
        <v>178</v>
      </c>
      <c r="C45" s="32">
        <v>305</v>
      </c>
      <c r="D45" s="32">
        <v>90</v>
      </c>
      <c r="E45" s="32">
        <v>54</v>
      </c>
      <c r="F45" s="32">
        <v>36</v>
      </c>
      <c r="G45" s="32">
        <v>18</v>
      </c>
      <c r="H45" s="32">
        <v>1E-3</v>
      </c>
      <c r="I45" s="32">
        <v>1E-3</v>
      </c>
      <c r="J45" s="32">
        <v>1E-3</v>
      </c>
      <c r="K45" s="32">
        <v>1E-3</v>
      </c>
    </row>
    <row r="46" spans="1:11" x14ac:dyDescent="0.25">
      <c r="A46" s="35" t="s">
        <v>121</v>
      </c>
      <c r="B46" s="32">
        <v>252</v>
      </c>
      <c r="C46" s="32">
        <v>378</v>
      </c>
      <c r="D46" s="32">
        <v>227</v>
      </c>
      <c r="E46" s="32">
        <v>189</v>
      </c>
      <c r="F46" s="32">
        <v>170</v>
      </c>
      <c r="G46" s="32">
        <v>151</v>
      </c>
      <c r="H46" s="32">
        <v>151</v>
      </c>
      <c r="I46" s="32">
        <v>1E-3</v>
      </c>
      <c r="J46" s="32">
        <v>1E-3</v>
      </c>
      <c r="K46" s="32">
        <v>1E-3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workbookViewId="0">
      <selection activeCell="I2" sqref="I2:K47"/>
    </sheetView>
  </sheetViews>
  <sheetFormatPr defaultColWidth="11.42578125" defaultRowHeight="15" x14ac:dyDescent="0.25"/>
  <sheetData>
    <row r="1" spans="1:11" x14ac:dyDescent="0.25"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9" t="s">
        <v>122</v>
      </c>
      <c r="I1" s="9" t="s">
        <v>123</v>
      </c>
      <c r="J1" s="9" t="s">
        <v>134</v>
      </c>
      <c r="K1" s="9" t="s">
        <v>135</v>
      </c>
    </row>
    <row r="2" spans="1:11" x14ac:dyDescent="0.25">
      <c r="A2" s="4" t="s">
        <v>110</v>
      </c>
      <c r="B2" s="3">
        <v>-0.2</v>
      </c>
      <c r="C2" s="3">
        <v>-0.4</v>
      </c>
      <c r="D2" s="3">
        <v>-0.5</v>
      </c>
      <c r="E2" s="3">
        <v>-0.6</v>
      </c>
      <c r="F2" s="3">
        <v>-0.6</v>
      </c>
      <c r="G2" s="3">
        <v>-0.6</v>
      </c>
      <c r="H2" s="5">
        <v>-0.6</v>
      </c>
      <c r="I2" s="5">
        <v>-0.6</v>
      </c>
      <c r="J2" s="5">
        <v>-0.6</v>
      </c>
      <c r="K2" s="5">
        <v>-0.6</v>
      </c>
    </row>
    <row r="3" spans="1:11" x14ac:dyDescent="0.25">
      <c r="A3" s="4" t="s">
        <v>46</v>
      </c>
      <c r="B3" s="3">
        <v>-0.3</v>
      </c>
      <c r="C3" s="3">
        <v>-0.4</v>
      </c>
      <c r="D3" s="3">
        <v>-0.5</v>
      </c>
      <c r="E3" s="3">
        <v>-0.6</v>
      </c>
      <c r="F3" s="3">
        <v>-0.6</v>
      </c>
      <c r="G3" s="3">
        <v>-0.6</v>
      </c>
      <c r="H3" s="5">
        <v>-0.6</v>
      </c>
      <c r="I3" s="5">
        <v>-0.6</v>
      </c>
      <c r="J3" s="5">
        <v>-0.6</v>
      </c>
      <c r="K3" s="5">
        <v>-0.6</v>
      </c>
    </row>
    <row r="4" spans="1:11" x14ac:dyDescent="0.25">
      <c r="A4" s="4" t="s">
        <v>60</v>
      </c>
      <c r="B4" s="3">
        <v>-0.2</v>
      </c>
      <c r="C4" s="3">
        <v>-0.4</v>
      </c>
      <c r="D4" s="3">
        <v>-0.5</v>
      </c>
      <c r="E4" s="3">
        <v>-0.6</v>
      </c>
      <c r="F4" s="3">
        <v>-0.6</v>
      </c>
      <c r="G4" s="3">
        <v>-0.6</v>
      </c>
      <c r="H4" s="5">
        <v>-0.6</v>
      </c>
      <c r="I4" s="5">
        <v>-0.6</v>
      </c>
      <c r="J4" s="5">
        <v>-0.6</v>
      </c>
      <c r="K4" s="5">
        <v>-0.6</v>
      </c>
    </row>
    <row r="5" spans="1:11" x14ac:dyDescent="0.25">
      <c r="A5" s="4" t="s">
        <v>61</v>
      </c>
      <c r="B5" s="3">
        <v>-0.2</v>
      </c>
      <c r="C5" s="3">
        <v>-0.4</v>
      </c>
      <c r="D5" s="3">
        <v>-0.5</v>
      </c>
      <c r="E5" s="3">
        <v>-0.6</v>
      </c>
      <c r="F5" s="3">
        <v>-0.6</v>
      </c>
      <c r="G5" s="3">
        <v>-0.6</v>
      </c>
      <c r="H5" s="5">
        <v>-0.6</v>
      </c>
      <c r="I5" s="5">
        <v>-0.6</v>
      </c>
      <c r="J5" s="5">
        <v>-0.6</v>
      </c>
      <c r="K5" s="5">
        <v>-0.6</v>
      </c>
    </row>
    <row r="6" spans="1:11" x14ac:dyDescent="0.25">
      <c r="A6" s="4" t="s">
        <v>62</v>
      </c>
      <c r="B6" s="3">
        <v>-0.2</v>
      </c>
      <c r="C6" s="3">
        <v>-0.4</v>
      </c>
      <c r="D6" s="3">
        <v>-0.5</v>
      </c>
      <c r="E6" s="3">
        <v>-0.6</v>
      </c>
      <c r="F6" s="3">
        <v>-0.6</v>
      </c>
      <c r="G6" s="3">
        <v>-0.6</v>
      </c>
      <c r="H6" s="5">
        <v>-0.6</v>
      </c>
      <c r="I6" s="5">
        <v>-0.6</v>
      </c>
      <c r="J6" s="5">
        <v>-0.6</v>
      </c>
      <c r="K6" s="5">
        <v>-0.6</v>
      </c>
    </row>
    <row r="7" spans="1:11" x14ac:dyDescent="0.25">
      <c r="A7" s="4" t="s">
        <v>64</v>
      </c>
      <c r="B7" s="3">
        <v>-0.2</v>
      </c>
      <c r="C7" s="3">
        <v>-0.4</v>
      </c>
      <c r="D7" s="3">
        <v>-0.5</v>
      </c>
      <c r="E7" s="3">
        <v>-0.6</v>
      </c>
      <c r="F7" s="3">
        <v>-0.6</v>
      </c>
      <c r="G7" s="3">
        <v>-0.6</v>
      </c>
      <c r="H7" s="5">
        <v>-0.6</v>
      </c>
      <c r="I7" s="5">
        <v>-0.6</v>
      </c>
      <c r="J7" s="5">
        <v>-0.6</v>
      </c>
      <c r="K7" s="5">
        <v>-0.6</v>
      </c>
    </row>
    <row r="8" spans="1:11" x14ac:dyDescent="0.25">
      <c r="A8" s="4" t="s">
        <v>63</v>
      </c>
      <c r="B8" s="3">
        <v>-0.2</v>
      </c>
      <c r="C8" s="3">
        <v>-0.4</v>
      </c>
      <c r="D8" s="3">
        <v>-0.5</v>
      </c>
      <c r="E8" s="3">
        <v>-0.6</v>
      </c>
      <c r="F8" s="3">
        <v>-0.6</v>
      </c>
      <c r="G8" s="3">
        <v>-0.6</v>
      </c>
      <c r="H8" s="5">
        <v>-0.6</v>
      </c>
      <c r="I8" s="5">
        <v>-0.6</v>
      </c>
      <c r="J8" s="5">
        <v>-0.6</v>
      </c>
      <c r="K8" s="5">
        <v>-0.6</v>
      </c>
    </row>
    <row r="9" spans="1:11" x14ac:dyDescent="0.25">
      <c r="A9" s="4" t="s">
        <v>79</v>
      </c>
      <c r="B9" s="3">
        <v>-0.1</v>
      </c>
      <c r="C9" s="3">
        <v>-0.4</v>
      </c>
      <c r="D9" s="3">
        <v>-0.5</v>
      </c>
      <c r="E9" s="3">
        <v>-0.6</v>
      </c>
      <c r="F9" s="3">
        <v>-0.6</v>
      </c>
      <c r="G9" s="3">
        <v>-0.6</v>
      </c>
      <c r="H9" s="5">
        <v>-0.6</v>
      </c>
      <c r="I9" s="5">
        <v>-0.6</v>
      </c>
      <c r="J9" s="5">
        <v>-0.6</v>
      </c>
      <c r="K9" s="5">
        <v>-0.6</v>
      </c>
    </row>
    <row r="10" spans="1:11" x14ac:dyDescent="0.25">
      <c r="A10" s="4" t="s">
        <v>56</v>
      </c>
      <c r="B10" s="3">
        <v>-0.2</v>
      </c>
      <c r="C10" s="3">
        <v>-0.4</v>
      </c>
      <c r="D10" s="3">
        <v>-0.5</v>
      </c>
      <c r="E10" s="3">
        <v>-0.6</v>
      </c>
      <c r="F10" s="3">
        <v>-0.6</v>
      </c>
      <c r="G10" s="3">
        <v>-0.6</v>
      </c>
      <c r="H10" s="5">
        <v>-0.6</v>
      </c>
      <c r="I10" s="5">
        <v>-0.6</v>
      </c>
      <c r="J10" s="5">
        <v>-0.6</v>
      </c>
      <c r="K10" s="5">
        <v>-0.6</v>
      </c>
    </row>
    <row r="11" spans="1:11" x14ac:dyDescent="0.25">
      <c r="A11" s="4" t="s">
        <v>73</v>
      </c>
      <c r="B11" s="3">
        <v>-0.1</v>
      </c>
      <c r="C11" s="3">
        <v>-0.4</v>
      </c>
      <c r="D11" s="3">
        <v>-0.5</v>
      </c>
      <c r="E11" s="3">
        <v>-0.6</v>
      </c>
      <c r="F11" s="3">
        <v>-0.6</v>
      </c>
      <c r="G11" s="3">
        <v>-0.6</v>
      </c>
      <c r="H11" s="5">
        <v>-0.6</v>
      </c>
      <c r="I11" s="5">
        <v>-0.6</v>
      </c>
      <c r="J11" s="5">
        <v>-0.6</v>
      </c>
      <c r="K11" s="5">
        <v>-0.6</v>
      </c>
    </row>
    <row r="12" spans="1:11" x14ac:dyDescent="0.25">
      <c r="A12" s="4" t="s">
        <v>44</v>
      </c>
      <c r="B12" s="3">
        <v>-0.3</v>
      </c>
      <c r="C12" s="3">
        <v>-0.4</v>
      </c>
      <c r="D12" s="3">
        <v>-0.5</v>
      </c>
      <c r="E12" s="3">
        <v>-0.6</v>
      </c>
      <c r="F12" s="3">
        <v>-0.6</v>
      </c>
      <c r="G12" s="3">
        <v>-0.6</v>
      </c>
      <c r="H12" s="5">
        <v>-0.6</v>
      </c>
      <c r="I12" s="5">
        <v>-0.6</v>
      </c>
      <c r="J12" s="5">
        <v>-0.6</v>
      </c>
      <c r="K12" s="5">
        <v>-0.6</v>
      </c>
    </row>
    <row r="13" spans="1:11" x14ac:dyDescent="0.25">
      <c r="A13" s="4" t="s">
        <v>45</v>
      </c>
      <c r="B13" s="3">
        <v>-0.3</v>
      </c>
      <c r="C13" s="3">
        <v>-0.4</v>
      </c>
      <c r="D13" s="3">
        <v>-0.5</v>
      </c>
      <c r="E13" s="3">
        <v>-0.6</v>
      </c>
      <c r="F13" s="3">
        <v>-0.6</v>
      </c>
      <c r="G13" s="3">
        <v>-0.6</v>
      </c>
      <c r="H13" s="5">
        <v>-0.6</v>
      </c>
      <c r="I13" s="5">
        <v>-0.6</v>
      </c>
      <c r="J13" s="5">
        <v>-0.6</v>
      </c>
      <c r="K13" s="5">
        <v>-0.6</v>
      </c>
    </row>
    <row r="14" spans="1:11" x14ac:dyDescent="0.25">
      <c r="A14" s="4" t="s">
        <v>80</v>
      </c>
      <c r="B14" s="3">
        <v>-0.1</v>
      </c>
      <c r="C14" s="3">
        <v>-0.4</v>
      </c>
      <c r="D14" s="3">
        <v>-0.5</v>
      </c>
      <c r="E14" s="3">
        <v>-0.6</v>
      </c>
      <c r="F14" s="3">
        <v>-0.6</v>
      </c>
      <c r="G14" s="3">
        <v>-0.6</v>
      </c>
      <c r="H14" s="5">
        <v>-0.6</v>
      </c>
      <c r="I14" s="5">
        <v>-0.6</v>
      </c>
      <c r="J14" s="5">
        <v>-0.6</v>
      </c>
      <c r="K14" s="5">
        <v>-0.6</v>
      </c>
    </row>
    <row r="15" spans="1:11" x14ac:dyDescent="0.25">
      <c r="A15" s="4" t="s">
        <v>74</v>
      </c>
      <c r="B15" s="3">
        <v>-0.1</v>
      </c>
      <c r="C15" s="3">
        <v>-0.4</v>
      </c>
      <c r="D15" s="3">
        <v>-0.5</v>
      </c>
      <c r="E15" s="3">
        <v>-0.6</v>
      </c>
      <c r="F15" s="3">
        <v>-0.6</v>
      </c>
      <c r="G15" s="3">
        <v>-0.6</v>
      </c>
      <c r="H15" s="5">
        <v>-0.6</v>
      </c>
      <c r="I15" s="5">
        <v>-0.6</v>
      </c>
      <c r="J15" s="5">
        <v>-0.6</v>
      </c>
      <c r="K15" s="5">
        <v>-0.6</v>
      </c>
    </row>
    <row r="16" spans="1:11" x14ac:dyDescent="0.25">
      <c r="A16" s="4" t="s">
        <v>76</v>
      </c>
      <c r="B16" s="3">
        <v>-0.1</v>
      </c>
      <c r="C16" s="3">
        <v>-0.4</v>
      </c>
      <c r="D16" s="3">
        <v>-0.5</v>
      </c>
      <c r="E16" s="3">
        <v>-0.6</v>
      </c>
      <c r="F16" s="3">
        <v>-0.6</v>
      </c>
      <c r="G16" s="3">
        <v>-0.6</v>
      </c>
      <c r="H16" s="5">
        <v>-0.6</v>
      </c>
      <c r="I16" s="5">
        <v>-0.6</v>
      </c>
      <c r="J16" s="5">
        <v>-0.6</v>
      </c>
      <c r="K16" s="5">
        <v>-0.6</v>
      </c>
    </row>
    <row r="17" spans="1:11" x14ac:dyDescent="0.25">
      <c r="A17" s="4" t="s">
        <v>75</v>
      </c>
      <c r="B17" s="3">
        <v>-0.1</v>
      </c>
      <c r="C17" s="3">
        <v>-0.4</v>
      </c>
      <c r="D17" s="3">
        <v>-0.5</v>
      </c>
      <c r="E17" s="3">
        <v>-0.6</v>
      </c>
      <c r="F17" s="3">
        <v>-0.6</v>
      </c>
      <c r="G17" s="3">
        <v>-0.6</v>
      </c>
      <c r="H17" s="5">
        <v>-0.6</v>
      </c>
      <c r="I17" s="5">
        <v>-0.6</v>
      </c>
      <c r="J17" s="5">
        <v>-0.6</v>
      </c>
      <c r="K17" s="5">
        <v>-0.6</v>
      </c>
    </row>
    <row r="18" spans="1:11" x14ac:dyDescent="0.25">
      <c r="A18" s="4" t="s">
        <v>77</v>
      </c>
      <c r="B18" s="3">
        <v>-0.1</v>
      </c>
      <c r="C18" s="3">
        <v>-0.4</v>
      </c>
      <c r="D18" s="3">
        <v>-0.5</v>
      </c>
      <c r="E18" s="3">
        <v>-0.6</v>
      </c>
      <c r="F18" s="3">
        <v>-0.6</v>
      </c>
      <c r="G18" s="3">
        <v>-0.6</v>
      </c>
      <c r="H18" s="5">
        <v>-0.6</v>
      </c>
      <c r="I18" s="5">
        <v>-0.6</v>
      </c>
      <c r="J18" s="5">
        <v>-0.6</v>
      </c>
      <c r="K18" s="5">
        <v>-0.6</v>
      </c>
    </row>
    <row r="19" spans="1:11" x14ac:dyDescent="0.25">
      <c r="A19" s="4" t="s">
        <v>78</v>
      </c>
      <c r="B19" s="3">
        <v>-0.1</v>
      </c>
      <c r="C19" s="3">
        <v>-0.4</v>
      </c>
      <c r="D19" s="3">
        <v>-0.5</v>
      </c>
      <c r="E19" s="3">
        <v>-0.6</v>
      </c>
      <c r="F19" s="3">
        <v>-0.6</v>
      </c>
      <c r="G19" s="3">
        <v>-0.6</v>
      </c>
      <c r="H19" s="5">
        <v>-0.6</v>
      </c>
      <c r="I19" s="5">
        <v>-0.6</v>
      </c>
      <c r="J19" s="5">
        <v>-0.6</v>
      </c>
      <c r="K19" s="5">
        <v>-0.6</v>
      </c>
    </row>
    <row r="20" spans="1:11" x14ac:dyDescent="0.25">
      <c r="A20" s="4" t="s">
        <v>67</v>
      </c>
      <c r="B20" s="3">
        <v>-0.1</v>
      </c>
      <c r="C20" s="3">
        <v>-0.4</v>
      </c>
      <c r="D20" s="3">
        <v>-0.5</v>
      </c>
      <c r="E20" s="3">
        <v>-0.6</v>
      </c>
      <c r="F20" s="3">
        <v>-0.6</v>
      </c>
      <c r="G20" s="3">
        <v>-0.6</v>
      </c>
      <c r="H20" s="5">
        <v>-0.6</v>
      </c>
      <c r="I20" s="5">
        <v>-0.6</v>
      </c>
      <c r="J20" s="5">
        <v>-0.6</v>
      </c>
      <c r="K20" s="5">
        <v>-0.6</v>
      </c>
    </row>
    <row r="21" spans="1:11" x14ac:dyDescent="0.25">
      <c r="A21" s="4" t="s">
        <v>53</v>
      </c>
      <c r="B21" s="3">
        <v>-0.2</v>
      </c>
      <c r="C21" s="3">
        <v>-0.4</v>
      </c>
      <c r="D21" s="3">
        <v>-0.5</v>
      </c>
      <c r="E21" s="3">
        <v>-0.6</v>
      </c>
      <c r="F21" s="3">
        <v>-0.6</v>
      </c>
      <c r="G21" s="3">
        <v>-0.6</v>
      </c>
      <c r="H21" s="5">
        <v>-0.6</v>
      </c>
      <c r="I21" s="5">
        <v>-0.6</v>
      </c>
      <c r="J21" s="5">
        <v>-0.6</v>
      </c>
      <c r="K21" s="5">
        <v>-0.6</v>
      </c>
    </row>
    <row r="22" spans="1:11" x14ac:dyDescent="0.25">
      <c r="A22" s="4" t="s">
        <v>48</v>
      </c>
      <c r="B22" s="3">
        <v>-0.3</v>
      </c>
      <c r="C22" s="3">
        <v>-0.4</v>
      </c>
      <c r="D22" s="3">
        <v>-0.5</v>
      </c>
      <c r="E22" s="3">
        <v>-0.6</v>
      </c>
      <c r="F22" s="3">
        <v>-0.6</v>
      </c>
      <c r="G22" s="3">
        <v>-0.6</v>
      </c>
      <c r="H22" s="5">
        <v>-0.6</v>
      </c>
      <c r="I22" s="5">
        <v>-0.6</v>
      </c>
      <c r="J22" s="5">
        <v>-0.6</v>
      </c>
      <c r="K22" s="5">
        <v>-0.6</v>
      </c>
    </row>
    <row r="23" spans="1:11" x14ac:dyDescent="0.25">
      <c r="A23" s="4" t="s">
        <v>57</v>
      </c>
      <c r="B23" s="3">
        <v>-0.2</v>
      </c>
      <c r="C23" s="3">
        <v>-0.4</v>
      </c>
      <c r="D23" s="3">
        <v>-0.5</v>
      </c>
      <c r="E23" s="3">
        <v>-0.6</v>
      </c>
      <c r="F23" s="3">
        <v>-0.6</v>
      </c>
      <c r="G23" s="3">
        <v>-0.6</v>
      </c>
      <c r="H23" s="5">
        <v>-0.6</v>
      </c>
      <c r="I23" s="5">
        <v>-0.6</v>
      </c>
      <c r="J23" s="5">
        <v>-0.6</v>
      </c>
      <c r="K23" s="5">
        <v>-0.6</v>
      </c>
    </row>
    <row r="24" spans="1:11" x14ac:dyDescent="0.25">
      <c r="A24" s="4" t="s">
        <v>42</v>
      </c>
      <c r="B24" s="3">
        <v>-0.3</v>
      </c>
      <c r="C24" s="3">
        <v>-0.4</v>
      </c>
      <c r="D24" s="3">
        <v>-0.5</v>
      </c>
      <c r="E24" s="3">
        <v>-0.6</v>
      </c>
      <c r="F24" s="3">
        <v>-0.6</v>
      </c>
      <c r="G24" s="3">
        <v>-0.6</v>
      </c>
      <c r="H24" s="5">
        <v>-0.6</v>
      </c>
      <c r="I24" s="5">
        <v>-0.6</v>
      </c>
      <c r="J24" s="5">
        <v>-0.6</v>
      </c>
      <c r="K24" s="5">
        <v>-0.6</v>
      </c>
    </row>
    <row r="25" spans="1:11" x14ac:dyDescent="0.25">
      <c r="A25" s="4" t="s">
        <v>52</v>
      </c>
      <c r="B25" s="3">
        <v>-0.3</v>
      </c>
      <c r="C25" s="3">
        <v>-0.4</v>
      </c>
      <c r="D25" s="3">
        <v>-0.5</v>
      </c>
      <c r="E25" s="3">
        <v>-0.6</v>
      </c>
      <c r="F25" s="3">
        <v>-0.6</v>
      </c>
      <c r="G25" s="3">
        <v>-0.6</v>
      </c>
      <c r="H25" s="5">
        <v>-0.6</v>
      </c>
      <c r="I25" s="5">
        <v>-0.6</v>
      </c>
      <c r="J25" s="5">
        <v>-0.6</v>
      </c>
      <c r="K25" s="5">
        <v>-0.6</v>
      </c>
    </row>
    <row r="26" spans="1:11" x14ac:dyDescent="0.25">
      <c r="A26" s="4" t="s">
        <v>65</v>
      </c>
      <c r="B26" s="3">
        <v>-0.1</v>
      </c>
      <c r="C26" s="3">
        <v>-0.4</v>
      </c>
      <c r="D26" s="3">
        <v>-0.5</v>
      </c>
      <c r="E26" s="3">
        <v>-0.6</v>
      </c>
      <c r="F26" s="3">
        <v>-0.6</v>
      </c>
      <c r="G26" s="3">
        <v>-0.6</v>
      </c>
      <c r="H26" s="5">
        <v>-0.6</v>
      </c>
      <c r="I26" s="5">
        <v>-0.6</v>
      </c>
      <c r="J26" s="5">
        <v>-0.6</v>
      </c>
      <c r="K26" s="5">
        <v>-0.6</v>
      </c>
    </row>
    <row r="27" spans="1:11" x14ac:dyDescent="0.25">
      <c r="A27" s="4" t="s">
        <v>49</v>
      </c>
      <c r="B27" s="3">
        <v>-0.3</v>
      </c>
      <c r="C27" s="3">
        <v>-0.4</v>
      </c>
      <c r="D27" s="3">
        <v>-0.5</v>
      </c>
      <c r="E27" s="3">
        <v>-0.6</v>
      </c>
      <c r="F27" s="3">
        <v>-0.6</v>
      </c>
      <c r="G27" s="3">
        <v>-0.6</v>
      </c>
      <c r="H27" s="5">
        <v>-0.6</v>
      </c>
      <c r="I27" s="5">
        <v>-0.6</v>
      </c>
      <c r="J27" s="5">
        <v>-0.6</v>
      </c>
      <c r="K27" s="5">
        <v>-0.6</v>
      </c>
    </row>
    <row r="28" spans="1:11" x14ac:dyDescent="0.25">
      <c r="A28" s="4" t="s">
        <v>43</v>
      </c>
      <c r="B28" s="3">
        <v>-0.3</v>
      </c>
      <c r="C28" s="3">
        <v>-0.4</v>
      </c>
      <c r="D28" s="3">
        <v>-0.5</v>
      </c>
      <c r="E28" s="3">
        <v>-0.6</v>
      </c>
      <c r="F28" s="3">
        <v>-0.6</v>
      </c>
      <c r="G28" s="3">
        <v>-0.6</v>
      </c>
      <c r="H28" s="5">
        <v>-0.6</v>
      </c>
      <c r="I28" s="5">
        <v>-0.6</v>
      </c>
      <c r="J28" s="5">
        <v>-0.6</v>
      </c>
      <c r="K28" s="5">
        <v>-0.6</v>
      </c>
    </row>
    <row r="29" spans="1:11" x14ac:dyDescent="0.25">
      <c r="A29" s="4" t="s">
        <v>51</v>
      </c>
      <c r="B29" s="3">
        <v>-0.3</v>
      </c>
      <c r="C29" s="3">
        <v>-0.4</v>
      </c>
      <c r="D29" s="3">
        <v>-0.5</v>
      </c>
      <c r="E29" s="3">
        <v>-0.6</v>
      </c>
      <c r="F29" s="3">
        <v>-0.6</v>
      </c>
      <c r="G29" s="3">
        <v>-0.6</v>
      </c>
      <c r="H29" s="5">
        <v>-0.6</v>
      </c>
      <c r="I29" s="5">
        <v>-0.6</v>
      </c>
      <c r="J29" s="5">
        <v>-0.6</v>
      </c>
      <c r="K29" s="5">
        <v>-0.6</v>
      </c>
    </row>
    <row r="30" spans="1:11" x14ac:dyDescent="0.25">
      <c r="A30" s="4" t="s">
        <v>72</v>
      </c>
      <c r="B30" s="3">
        <v>-0.1</v>
      </c>
      <c r="C30" s="3">
        <v>-0.4</v>
      </c>
      <c r="D30" s="3">
        <v>-0.5</v>
      </c>
      <c r="E30" s="3">
        <v>-0.6</v>
      </c>
      <c r="F30" s="3">
        <v>-0.6</v>
      </c>
      <c r="G30" s="3">
        <v>-0.6</v>
      </c>
      <c r="H30" s="5">
        <v>-0.6</v>
      </c>
      <c r="I30" s="5">
        <v>-0.6</v>
      </c>
      <c r="J30" s="5">
        <v>-0.6</v>
      </c>
      <c r="K30" s="5">
        <v>-0.6</v>
      </c>
    </row>
    <row r="31" spans="1:11" x14ac:dyDescent="0.25">
      <c r="A31" s="4" t="s">
        <v>68</v>
      </c>
      <c r="B31" s="3">
        <v>-0.1</v>
      </c>
      <c r="C31" s="3">
        <v>-0.4</v>
      </c>
      <c r="D31" s="3">
        <v>-0.5</v>
      </c>
      <c r="E31" s="3">
        <v>-0.6</v>
      </c>
      <c r="F31" s="3">
        <v>-0.6</v>
      </c>
      <c r="G31" s="3">
        <v>-0.6</v>
      </c>
      <c r="H31" s="5">
        <v>-0.6</v>
      </c>
      <c r="I31" s="5">
        <v>-0.6</v>
      </c>
      <c r="J31" s="5">
        <v>-0.6</v>
      </c>
      <c r="K31" s="5">
        <v>-0.6</v>
      </c>
    </row>
    <row r="32" spans="1:11" x14ac:dyDescent="0.25">
      <c r="A32" s="4" t="s">
        <v>69</v>
      </c>
      <c r="B32" s="3">
        <v>-0.1</v>
      </c>
      <c r="C32" s="3">
        <v>-0.4</v>
      </c>
      <c r="D32" s="3">
        <v>-0.5</v>
      </c>
      <c r="E32" s="3">
        <v>-0.6</v>
      </c>
      <c r="F32" s="3">
        <v>-0.6</v>
      </c>
      <c r="G32" s="3">
        <v>-0.6</v>
      </c>
      <c r="H32" s="5">
        <v>-0.6</v>
      </c>
      <c r="I32" s="5">
        <v>-0.6</v>
      </c>
      <c r="J32" s="5">
        <v>-0.6</v>
      </c>
      <c r="K32" s="5">
        <v>-0.6</v>
      </c>
    </row>
    <row r="33" spans="1:11" x14ac:dyDescent="0.25">
      <c r="A33" s="4" t="s">
        <v>70</v>
      </c>
      <c r="B33" s="3">
        <v>-0.1</v>
      </c>
      <c r="C33" s="3">
        <v>-0.4</v>
      </c>
      <c r="D33" s="3">
        <v>-0.5</v>
      </c>
      <c r="E33" s="3">
        <v>-0.6</v>
      </c>
      <c r="F33" s="3">
        <v>-0.6</v>
      </c>
      <c r="G33" s="3">
        <v>-0.6</v>
      </c>
      <c r="H33" s="5">
        <v>-0.6</v>
      </c>
      <c r="I33" s="5">
        <v>-0.6</v>
      </c>
      <c r="J33" s="5">
        <v>-0.6</v>
      </c>
      <c r="K33" s="5">
        <v>-0.6</v>
      </c>
    </row>
    <row r="34" spans="1:11" x14ac:dyDescent="0.25">
      <c r="A34" s="4" t="s">
        <v>71</v>
      </c>
      <c r="B34" s="3">
        <v>-0.1</v>
      </c>
      <c r="C34" s="3">
        <v>-0.4</v>
      </c>
      <c r="D34" s="3">
        <v>-0.5</v>
      </c>
      <c r="E34" s="3">
        <v>-0.6</v>
      </c>
      <c r="F34" s="3">
        <v>-0.6</v>
      </c>
      <c r="G34" s="3">
        <v>-0.6</v>
      </c>
      <c r="H34" s="5">
        <v>-0.6</v>
      </c>
      <c r="I34" s="5">
        <v>-0.6</v>
      </c>
      <c r="J34" s="5">
        <v>-0.6</v>
      </c>
      <c r="K34" s="5">
        <v>-0.6</v>
      </c>
    </row>
    <row r="35" spans="1:11" x14ac:dyDescent="0.25">
      <c r="A35" s="4" t="s">
        <v>47</v>
      </c>
      <c r="B35" s="3">
        <v>-0.3</v>
      </c>
      <c r="C35" s="3">
        <v>-0.4</v>
      </c>
      <c r="D35" s="3">
        <v>-0.5</v>
      </c>
      <c r="E35" s="3">
        <v>-0.6</v>
      </c>
      <c r="F35" s="3">
        <v>-0.6</v>
      </c>
      <c r="G35" s="3">
        <v>-0.6</v>
      </c>
      <c r="H35" s="5">
        <v>-0.6</v>
      </c>
      <c r="I35" s="5">
        <v>-0.6</v>
      </c>
      <c r="J35" s="5">
        <v>-0.6</v>
      </c>
      <c r="K35" s="5">
        <v>-0.6</v>
      </c>
    </row>
    <row r="36" spans="1:11" x14ac:dyDescent="0.25">
      <c r="A36" s="4" t="s">
        <v>55</v>
      </c>
      <c r="B36" s="3">
        <v>-0.2</v>
      </c>
      <c r="C36" s="3">
        <v>-0.4</v>
      </c>
      <c r="D36" s="3">
        <v>-0.5</v>
      </c>
      <c r="E36" s="3">
        <v>-0.6</v>
      </c>
      <c r="F36" s="3">
        <v>-0.6</v>
      </c>
      <c r="G36" s="3">
        <v>-0.6</v>
      </c>
      <c r="H36" s="5">
        <v>-0.6</v>
      </c>
      <c r="I36" s="5">
        <v>-0.6</v>
      </c>
      <c r="J36" s="5">
        <v>-0.6</v>
      </c>
      <c r="K36" s="5">
        <v>-0.6</v>
      </c>
    </row>
    <row r="37" spans="1:11" x14ac:dyDescent="0.25">
      <c r="A37" s="4" t="s">
        <v>54</v>
      </c>
      <c r="B37" s="3">
        <v>-0.2</v>
      </c>
      <c r="C37" s="3">
        <v>-0.4</v>
      </c>
      <c r="D37" s="3">
        <v>-0.5</v>
      </c>
      <c r="E37" s="3">
        <v>-0.6</v>
      </c>
      <c r="F37" s="3">
        <v>-0.6</v>
      </c>
      <c r="G37" s="3">
        <v>-0.6</v>
      </c>
      <c r="H37" s="5">
        <v>-0.6</v>
      </c>
      <c r="I37" s="5">
        <v>-0.6</v>
      </c>
      <c r="J37" s="5">
        <v>-0.6</v>
      </c>
      <c r="K37" s="5">
        <v>-0.6</v>
      </c>
    </row>
    <row r="38" spans="1:11" x14ac:dyDescent="0.25">
      <c r="A38" s="4" t="s">
        <v>59</v>
      </c>
      <c r="B38" s="3">
        <v>-0.2</v>
      </c>
      <c r="C38" s="3">
        <v>-0.4</v>
      </c>
      <c r="D38" s="3">
        <v>-0.5</v>
      </c>
      <c r="E38" s="3">
        <v>-0.6</v>
      </c>
      <c r="F38" s="3">
        <v>-0.6</v>
      </c>
      <c r="G38" s="3">
        <v>-0.6</v>
      </c>
      <c r="H38" s="5">
        <v>-0.6</v>
      </c>
      <c r="I38" s="5">
        <v>-0.6</v>
      </c>
      <c r="J38" s="5">
        <v>-0.6</v>
      </c>
      <c r="K38" s="5">
        <v>-0.6</v>
      </c>
    </row>
    <row r="39" spans="1:11" x14ac:dyDescent="0.25">
      <c r="A39" s="4" t="s">
        <v>58</v>
      </c>
      <c r="B39" s="3">
        <v>-0.2</v>
      </c>
      <c r="C39" s="3">
        <v>-0.4</v>
      </c>
      <c r="D39" s="3">
        <v>-0.5</v>
      </c>
      <c r="E39" s="3">
        <v>-0.6</v>
      </c>
      <c r="F39" s="3">
        <v>-0.6</v>
      </c>
      <c r="G39" s="3">
        <v>-0.6</v>
      </c>
      <c r="H39" s="5">
        <v>-0.6</v>
      </c>
      <c r="I39" s="5">
        <v>-0.6</v>
      </c>
      <c r="J39" s="5">
        <v>-0.6</v>
      </c>
      <c r="K39" s="5">
        <v>-0.6</v>
      </c>
    </row>
    <row r="40" spans="1:11" x14ac:dyDescent="0.25">
      <c r="A40" s="4" t="s">
        <v>50</v>
      </c>
      <c r="B40" s="3">
        <v>-0.3</v>
      </c>
      <c r="C40" s="3">
        <v>-0.4</v>
      </c>
      <c r="D40" s="3">
        <v>-0.5</v>
      </c>
      <c r="E40" s="3">
        <v>-0.6</v>
      </c>
      <c r="F40" s="3">
        <v>-0.6</v>
      </c>
      <c r="G40" s="3">
        <v>-0.6</v>
      </c>
      <c r="H40" s="5">
        <v>-0.6</v>
      </c>
      <c r="I40" s="5">
        <v>-0.6</v>
      </c>
      <c r="J40" s="5">
        <v>-0.6</v>
      </c>
      <c r="K40" s="5">
        <v>-0.6</v>
      </c>
    </row>
    <row r="41" spans="1:11" x14ac:dyDescent="0.25">
      <c r="A41" t="s">
        <v>66</v>
      </c>
      <c r="B41" s="5">
        <v>-0.1</v>
      </c>
      <c r="C41" s="5">
        <v>-0.4</v>
      </c>
      <c r="D41" s="5">
        <v>-0.5</v>
      </c>
      <c r="E41" s="5">
        <v>-0.6</v>
      </c>
      <c r="F41" s="5">
        <v>-0.6</v>
      </c>
      <c r="G41" s="5">
        <v>-0.6</v>
      </c>
      <c r="H41" s="5">
        <v>-0.6</v>
      </c>
      <c r="I41" s="5">
        <v>-0.6</v>
      </c>
      <c r="J41" s="5">
        <v>-0.6</v>
      </c>
      <c r="K41" s="5">
        <v>-0.6</v>
      </c>
    </row>
    <row r="42" spans="1:11" x14ac:dyDescent="0.25">
      <c r="A42" t="s">
        <v>119</v>
      </c>
      <c r="B42">
        <v>-0.3</v>
      </c>
      <c r="C42">
        <v>-0.4</v>
      </c>
      <c r="D42">
        <v>-0.5</v>
      </c>
      <c r="E42">
        <v>-0.6</v>
      </c>
      <c r="F42">
        <v>-0.6</v>
      </c>
      <c r="G42">
        <v>-0.6</v>
      </c>
      <c r="H42" s="9">
        <v>-0.6</v>
      </c>
      <c r="I42" s="9">
        <v>-0.6</v>
      </c>
      <c r="J42" s="9">
        <v>-0.6</v>
      </c>
      <c r="K42" s="9">
        <v>-0.6</v>
      </c>
    </row>
    <row r="43" spans="1:11" x14ac:dyDescent="0.25">
      <c r="A43" t="s">
        <v>120</v>
      </c>
      <c r="B43">
        <v>-0.2</v>
      </c>
      <c r="C43">
        <v>-0.4</v>
      </c>
      <c r="D43">
        <v>-0.5</v>
      </c>
      <c r="E43">
        <v>-0.6</v>
      </c>
      <c r="F43">
        <v>-0.6</v>
      </c>
      <c r="G43">
        <v>-0.6</v>
      </c>
      <c r="H43" s="9">
        <v>-0.6</v>
      </c>
      <c r="I43" s="9">
        <v>-0.6</v>
      </c>
      <c r="J43" s="9">
        <v>-0.6</v>
      </c>
      <c r="K43" s="9">
        <v>-0.6</v>
      </c>
    </row>
    <row r="44" spans="1:11" x14ac:dyDescent="0.25">
      <c r="A44" t="s">
        <v>121</v>
      </c>
      <c r="B44">
        <v>-0.3</v>
      </c>
      <c r="C44">
        <v>-0.4</v>
      </c>
      <c r="D44">
        <v>-0.5</v>
      </c>
      <c r="E44">
        <v>-0.6</v>
      </c>
      <c r="F44">
        <v>-0.6</v>
      </c>
      <c r="G44">
        <v>-0.6</v>
      </c>
      <c r="H44" s="9">
        <v>-0.6</v>
      </c>
      <c r="I44" s="9">
        <v>-0.6</v>
      </c>
      <c r="J44" s="9">
        <v>-0.6</v>
      </c>
      <c r="K44" s="9">
        <v>-0.6</v>
      </c>
    </row>
    <row r="45" spans="1:11" x14ac:dyDescent="0.25">
      <c r="A45" t="s">
        <v>124</v>
      </c>
      <c r="B45" s="5">
        <v>-0.2</v>
      </c>
      <c r="C45" s="5">
        <v>-0.4</v>
      </c>
      <c r="D45" s="5">
        <v>-0.5</v>
      </c>
      <c r="E45" s="5">
        <v>-0.6</v>
      </c>
      <c r="F45" s="5">
        <v>-0.6</v>
      </c>
      <c r="G45" s="5">
        <v>-0.6</v>
      </c>
      <c r="H45" s="5">
        <v>-0.6</v>
      </c>
      <c r="I45" s="5">
        <v>-0.6</v>
      </c>
      <c r="J45" s="5">
        <v>-0.6</v>
      </c>
      <c r="K45" s="5">
        <v>-0.6</v>
      </c>
    </row>
    <row r="46" spans="1:11" x14ac:dyDescent="0.25">
      <c r="A46" s="9" t="s">
        <v>125</v>
      </c>
      <c r="B46" s="5">
        <v>-0.2</v>
      </c>
      <c r="C46" s="5">
        <v>-0.4</v>
      </c>
      <c r="D46" s="5">
        <v>-0.5</v>
      </c>
      <c r="E46" s="5">
        <v>-0.6</v>
      </c>
      <c r="F46" s="5">
        <v>-0.6</v>
      </c>
      <c r="G46" s="5">
        <v>-0.6</v>
      </c>
      <c r="H46" s="5">
        <v>-0.6</v>
      </c>
      <c r="I46" s="5">
        <v>-0.6</v>
      </c>
      <c r="J46" s="5">
        <v>-0.6</v>
      </c>
      <c r="K46" s="5">
        <v>-0.6</v>
      </c>
    </row>
    <row r="47" spans="1:11" x14ac:dyDescent="0.25">
      <c r="A47" t="s">
        <v>126</v>
      </c>
      <c r="B47" s="5">
        <v>-0.2</v>
      </c>
      <c r="C47" s="5">
        <v>-0.4</v>
      </c>
      <c r="D47" s="5">
        <v>-0.5</v>
      </c>
      <c r="E47" s="5">
        <v>-0.6</v>
      </c>
      <c r="F47" s="5">
        <v>-0.6</v>
      </c>
      <c r="G47" s="5">
        <v>-0.6</v>
      </c>
      <c r="H47" s="5">
        <v>-0.6</v>
      </c>
      <c r="I47" s="5">
        <v>-0.6</v>
      </c>
      <c r="J47" s="5">
        <v>-0.6</v>
      </c>
      <c r="K47" s="5">
        <v>-0.6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defaultColWidth="11.42578125" defaultRowHeight="15" x14ac:dyDescent="0.25"/>
  <cols>
    <col min="1" max="3" width="11.42578125" style="6"/>
    <col min="4" max="7" width="11.42578125" style="9"/>
    <col min="8" max="12" width="11.42578125" style="6"/>
    <col min="13" max="13" width="18" style="6" customWidth="1"/>
    <col min="14" max="15" width="11.42578125" style="6"/>
  </cols>
  <sheetData>
    <row r="1" spans="1:16" s="1" customFormat="1" x14ac:dyDescent="0.25">
      <c r="A1" s="15"/>
      <c r="B1" s="20" t="s">
        <v>86</v>
      </c>
      <c r="C1" s="20" t="s">
        <v>81</v>
      </c>
      <c r="D1" s="20" t="s">
        <v>131</v>
      </c>
      <c r="E1" s="20" t="s">
        <v>133</v>
      </c>
      <c r="F1" s="20" t="s">
        <v>132</v>
      </c>
      <c r="G1" s="20" t="s">
        <v>127</v>
      </c>
      <c r="H1" s="20" t="s">
        <v>82</v>
      </c>
      <c r="I1" s="20" t="s">
        <v>83</v>
      </c>
      <c r="J1" s="20" t="s">
        <v>84</v>
      </c>
      <c r="K1" s="20" t="s">
        <v>85</v>
      </c>
      <c r="L1" s="20" t="s">
        <v>87</v>
      </c>
      <c r="M1" s="20" t="s">
        <v>88</v>
      </c>
      <c r="N1" s="20" t="s">
        <v>89</v>
      </c>
      <c r="O1" s="8" t="s">
        <v>90</v>
      </c>
    </row>
    <row r="2" spans="1:16" x14ac:dyDescent="0.25">
      <c r="A2" s="20" t="s">
        <v>0</v>
      </c>
      <c r="B2" s="15" t="s">
        <v>91</v>
      </c>
      <c r="C2" s="15">
        <v>380</v>
      </c>
      <c r="D2" s="15">
        <v>21</v>
      </c>
      <c r="E2" s="15">
        <v>0.42000000000000004</v>
      </c>
      <c r="F2" s="15">
        <v>25</v>
      </c>
      <c r="G2" s="15">
        <v>0.2</v>
      </c>
      <c r="H2" s="15">
        <v>4.999E-2</v>
      </c>
      <c r="I2" s="16">
        <v>92000</v>
      </c>
      <c r="J2" s="15">
        <v>56</v>
      </c>
      <c r="K2" s="15">
        <v>100</v>
      </c>
      <c r="L2" s="17">
        <v>15</v>
      </c>
      <c r="M2" s="18">
        <v>4.4740000000000002E-2</v>
      </c>
      <c r="N2" s="15">
        <v>0.15</v>
      </c>
      <c r="O2" s="15"/>
      <c r="P2" s="15"/>
    </row>
    <row r="3" spans="1:16" x14ac:dyDescent="0.25">
      <c r="A3" s="20" t="s">
        <v>1</v>
      </c>
      <c r="B3" s="15" t="s">
        <v>91</v>
      </c>
      <c r="C3" s="15">
        <v>100</v>
      </c>
      <c r="D3" s="15">
        <v>20</v>
      </c>
      <c r="E3" s="15">
        <v>0.4</v>
      </c>
      <c r="F3" s="15">
        <v>25</v>
      </c>
      <c r="G3" s="15">
        <v>0.2</v>
      </c>
      <c r="H3" s="15">
        <v>3.771E-2</v>
      </c>
      <c r="I3" s="16">
        <v>17000</v>
      </c>
      <c r="J3" s="15">
        <v>85</v>
      </c>
      <c r="K3" s="15">
        <v>26</v>
      </c>
      <c r="L3" s="17">
        <v>21.112516275744358</v>
      </c>
      <c r="M3" s="18">
        <v>0.36947000000000002</v>
      </c>
      <c r="N3" s="15">
        <v>0.25</v>
      </c>
      <c r="O3" s="15"/>
      <c r="P3" s="15"/>
    </row>
    <row r="4" spans="1:16" x14ac:dyDescent="0.25">
      <c r="A4" s="20" t="s">
        <v>2</v>
      </c>
      <c r="B4" s="15" t="s">
        <v>91</v>
      </c>
      <c r="C4" s="15">
        <v>130</v>
      </c>
      <c r="D4" s="15">
        <v>23</v>
      </c>
      <c r="E4" s="15">
        <v>0.46</v>
      </c>
      <c r="F4" s="15">
        <v>25</v>
      </c>
      <c r="G4" s="15">
        <v>0.2</v>
      </c>
      <c r="H4" s="15">
        <v>3.8390000000000001E-2</v>
      </c>
      <c r="I4" s="16">
        <v>68000</v>
      </c>
      <c r="J4" s="15">
        <v>71</v>
      </c>
      <c r="K4" s="15">
        <v>34</v>
      </c>
      <c r="L4" s="17">
        <v>21</v>
      </c>
      <c r="M4" s="18">
        <v>0.27916999999999997</v>
      </c>
      <c r="N4" s="15">
        <v>0.25</v>
      </c>
      <c r="O4" s="15"/>
      <c r="P4" s="15"/>
    </row>
    <row r="5" spans="1:16" x14ac:dyDescent="0.25">
      <c r="A5" s="20" t="s">
        <v>3</v>
      </c>
      <c r="B5" s="15" t="s">
        <v>91</v>
      </c>
      <c r="C5" s="15">
        <v>170</v>
      </c>
      <c r="D5" s="15">
        <v>17</v>
      </c>
      <c r="E5" s="15">
        <v>0.33999999999999997</v>
      </c>
      <c r="F5" s="15">
        <v>25</v>
      </c>
      <c r="G5" s="15">
        <v>0.2</v>
      </c>
      <c r="H5" s="15">
        <v>3.4389999999999997E-2</v>
      </c>
      <c r="I5" s="16">
        <v>45000</v>
      </c>
      <c r="J5" s="15">
        <v>99</v>
      </c>
      <c r="K5" s="15">
        <v>64</v>
      </c>
      <c r="L5" s="17">
        <v>24</v>
      </c>
      <c r="M5" s="18">
        <v>0.36673</v>
      </c>
      <c r="N5" s="15">
        <v>0.35</v>
      </c>
      <c r="O5" s="15"/>
      <c r="P5" s="15"/>
    </row>
    <row r="6" spans="1:16" x14ac:dyDescent="0.25">
      <c r="A6" s="20" t="s">
        <v>4</v>
      </c>
      <c r="B6" s="15" t="s">
        <v>91</v>
      </c>
      <c r="C6" s="15">
        <v>90</v>
      </c>
      <c r="D6" s="15">
        <v>23</v>
      </c>
      <c r="E6" s="15">
        <v>0.46</v>
      </c>
      <c r="F6" s="15">
        <v>25</v>
      </c>
      <c r="G6" s="15">
        <v>0.2</v>
      </c>
      <c r="H6" s="15">
        <v>3.7490000000000002E-2</v>
      </c>
      <c r="I6" s="16">
        <v>4800</v>
      </c>
      <c r="J6" s="15">
        <v>71</v>
      </c>
      <c r="K6" s="15">
        <v>30</v>
      </c>
      <c r="L6" s="17">
        <v>16</v>
      </c>
      <c r="M6" s="18">
        <v>0.33184999999999998</v>
      </c>
      <c r="N6" s="15">
        <v>0.15</v>
      </c>
      <c r="O6" s="15"/>
      <c r="P6" s="15"/>
    </row>
    <row r="7" spans="1:16" x14ac:dyDescent="0.25">
      <c r="A7" s="20" t="s">
        <v>5</v>
      </c>
      <c r="B7" s="15" t="s">
        <v>91</v>
      </c>
      <c r="C7" s="15">
        <v>70</v>
      </c>
      <c r="D7" s="15">
        <v>17</v>
      </c>
      <c r="E7" s="15">
        <v>0.33999999999999997</v>
      </c>
      <c r="F7" s="15">
        <v>25</v>
      </c>
      <c r="G7" s="15">
        <v>0.2</v>
      </c>
      <c r="H7" s="15">
        <v>3.7940000000000002E-2</v>
      </c>
      <c r="I7" s="16">
        <v>21000</v>
      </c>
      <c r="J7" s="15">
        <v>113</v>
      </c>
      <c r="K7" s="15">
        <v>5</v>
      </c>
      <c r="L7" s="15">
        <v>41</v>
      </c>
      <c r="M7" s="15">
        <v>0.84287000000000001</v>
      </c>
      <c r="N7" s="15">
        <v>0.2</v>
      </c>
      <c r="O7" s="15"/>
      <c r="P7" s="15"/>
    </row>
    <row r="8" spans="1:16" x14ac:dyDescent="0.25">
      <c r="A8" s="20" t="s">
        <v>6</v>
      </c>
      <c r="B8" s="15" t="s">
        <v>91</v>
      </c>
      <c r="C8" s="15">
        <v>90</v>
      </c>
      <c r="D8" s="15">
        <v>15</v>
      </c>
      <c r="E8" s="15">
        <v>0.30000000000000004</v>
      </c>
      <c r="F8" s="15">
        <v>25</v>
      </c>
      <c r="G8" s="15">
        <v>0.2</v>
      </c>
      <c r="H8" s="15">
        <v>3.9829999999999997E-2</v>
      </c>
      <c r="I8" s="16">
        <v>26000</v>
      </c>
      <c r="J8" s="15">
        <v>56</v>
      </c>
      <c r="K8" s="15">
        <v>15</v>
      </c>
      <c r="L8" s="15">
        <v>15</v>
      </c>
      <c r="M8" s="15">
        <v>0.16333</v>
      </c>
      <c r="N8" s="15">
        <v>0.05</v>
      </c>
      <c r="O8" s="15"/>
      <c r="P8" s="15"/>
    </row>
    <row r="9" spans="1:16" x14ac:dyDescent="0.25">
      <c r="A9" s="20" t="s">
        <v>7</v>
      </c>
      <c r="B9" s="15" t="s">
        <v>91</v>
      </c>
      <c r="C9" s="15">
        <v>220</v>
      </c>
      <c r="D9" s="15">
        <v>24</v>
      </c>
      <c r="E9" s="15">
        <v>0.48</v>
      </c>
      <c r="F9" s="15">
        <v>25</v>
      </c>
      <c r="G9" s="15">
        <v>0.2</v>
      </c>
      <c r="H9" s="15">
        <v>3.7339999999999998E-2</v>
      </c>
      <c r="I9" s="16">
        <v>70000</v>
      </c>
      <c r="J9" s="15">
        <v>61</v>
      </c>
      <c r="K9" s="15">
        <v>51</v>
      </c>
      <c r="L9" s="17">
        <v>12</v>
      </c>
      <c r="M9" s="18">
        <v>0.10682</v>
      </c>
      <c r="N9" s="15">
        <v>0.05</v>
      </c>
      <c r="O9" s="15"/>
      <c r="P9" s="15"/>
    </row>
    <row r="10" spans="1:16" x14ac:dyDescent="0.25">
      <c r="A10" s="20" t="s">
        <v>8</v>
      </c>
      <c r="B10" s="15" t="s">
        <v>91</v>
      </c>
      <c r="C10" s="15">
        <v>280</v>
      </c>
      <c r="D10" s="15">
        <v>19</v>
      </c>
      <c r="E10" s="15">
        <v>0.38</v>
      </c>
      <c r="F10" s="15">
        <v>25</v>
      </c>
      <c r="G10" s="15">
        <v>0.2</v>
      </c>
      <c r="H10" s="15">
        <v>4.3479999999999998E-2</v>
      </c>
      <c r="I10" s="16">
        <v>11000</v>
      </c>
      <c r="J10" s="15">
        <v>71</v>
      </c>
      <c r="K10" s="15">
        <v>40</v>
      </c>
      <c r="L10" s="17">
        <v>16</v>
      </c>
      <c r="M10" s="18">
        <v>0.11607000000000001</v>
      </c>
      <c r="N10" s="15">
        <v>0.05</v>
      </c>
      <c r="O10" s="15"/>
      <c r="P10" s="15"/>
    </row>
    <row r="11" spans="1:16" x14ac:dyDescent="0.25">
      <c r="A11" s="20" t="s">
        <v>9</v>
      </c>
      <c r="B11" s="15" t="s">
        <v>91</v>
      </c>
      <c r="C11" s="15">
        <v>380</v>
      </c>
      <c r="D11" s="15">
        <v>22</v>
      </c>
      <c r="E11" s="15">
        <v>0.44</v>
      </c>
      <c r="F11" s="15">
        <v>25</v>
      </c>
      <c r="G11" s="15">
        <v>0.2</v>
      </c>
      <c r="H11" s="15">
        <v>5.1310000000000001E-2</v>
      </c>
      <c r="I11" s="16">
        <v>57000</v>
      </c>
      <c r="J11" s="15">
        <v>44</v>
      </c>
      <c r="K11" s="15">
        <v>60</v>
      </c>
      <c r="L11" s="15">
        <v>9</v>
      </c>
      <c r="M11" s="15">
        <v>0.10999999999999999</v>
      </c>
      <c r="N11" s="15">
        <v>0.01</v>
      </c>
      <c r="O11" s="15"/>
      <c r="P11" s="15"/>
    </row>
    <row r="12" spans="1:16" x14ac:dyDescent="0.25">
      <c r="A12" s="20" t="s">
        <v>10</v>
      </c>
      <c r="B12" s="15" t="s">
        <v>91</v>
      </c>
      <c r="C12" s="15">
        <v>150</v>
      </c>
      <c r="D12" s="15">
        <v>22</v>
      </c>
      <c r="E12" s="15">
        <v>0.44</v>
      </c>
      <c r="F12" s="15">
        <v>25</v>
      </c>
      <c r="G12" s="15">
        <v>0.2</v>
      </c>
      <c r="H12" s="15">
        <v>6.3280000000000003E-2</v>
      </c>
      <c r="I12" s="16">
        <v>23000</v>
      </c>
      <c r="J12" s="15">
        <v>56</v>
      </c>
      <c r="K12" s="15">
        <v>35</v>
      </c>
      <c r="L12" s="15">
        <v>11</v>
      </c>
      <c r="M12" s="15">
        <v>9.8080000000000001E-2</v>
      </c>
      <c r="N12" s="15">
        <v>0.02</v>
      </c>
      <c r="O12" s="15"/>
      <c r="P12" s="15"/>
    </row>
    <row r="13" spans="1:16" x14ac:dyDescent="0.25">
      <c r="A13" s="20" t="s">
        <v>11</v>
      </c>
      <c r="B13" s="15" t="s">
        <v>91</v>
      </c>
      <c r="C13" s="15">
        <v>45</v>
      </c>
      <c r="D13" s="15">
        <v>13</v>
      </c>
      <c r="E13" s="15">
        <v>0.26</v>
      </c>
      <c r="F13" s="15">
        <v>25</v>
      </c>
      <c r="G13" s="15">
        <v>0.2</v>
      </c>
      <c r="H13" s="15">
        <v>4.9119999999999997E-2</v>
      </c>
      <c r="I13" s="16">
        <v>11000</v>
      </c>
      <c r="J13" s="15">
        <v>56</v>
      </c>
      <c r="K13" s="15">
        <v>15</v>
      </c>
      <c r="L13" s="15">
        <v>22</v>
      </c>
      <c r="M13" s="15">
        <v>8.1589999999999996E-2</v>
      </c>
      <c r="N13" s="15">
        <v>0.05</v>
      </c>
      <c r="O13" s="15"/>
      <c r="P13" s="15"/>
    </row>
    <row r="14" spans="1:16" x14ac:dyDescent="0.25">
      <c r="A14" s="20" t="s">
        <v>12</v>
      </c>
      <c r="B14" s="15" t="s">
        <v>91</v>
      </c>
      <c r="C14" s="15">
        <v>70</v>
      </c>
      <c r="D14" s="15">
        <v>19</v>
      </c>
      <c r="E14" s="15">
        <v>0.38</v>
      </c>
      <c r="F14" s="15">
        <v>25</v>
      </c>
      <c r="G14" s="15">
        <v>0.2</v>
      </c>
      <c r="H14" s="15">
        <v>5.5719999999999999E-2</v>
      </c>
      <c r="I14" s="16">
        <v>11000</v>
      </c>
      <c r="J14" s="15">
        <v>51</v>
      </c>
      <c r="K14" s="15">
        <v>15</v>
      </c>
      <c r="L14" s="15">
        <v>23</v>
      </c>
      <c r="M14" s="15">
        <v>0.28011000000000003</v>
      </c>
      <c r="N14" s="15">
        <v>0.05</v>
      </c>
      <c r="O14" s="15"/>
      <c r="P14" s="15"/>
    </row>
    <row r="15" spans="1:16" x14ac:dyDescent="0.25">
      <c r="A15" s="20" t="s">
        <v>13</v>
      </c>
      <c r="B15" s="15" t="s">
        <v>91</v>
      </c>
      <c r="C15" s="15">
        <v>500</v>
      </c>
      <c r="D15" s="15">
        <v>18</v>
      </c>
      <c r="E15" s="15">
        <v>0.36000000000000004</v>
      </c>
      <c r="F15" s="15">
        <v>25</v>
      </c>
      <c r="G15" s="15">
        <v>0.2</v>
      </c>
      <c r="H15" s="15">
        <v>4.385E-2</v>
      </c>
      <c r="I15" s="16">
        <v>42000</v>
      </c>
      <c r="J15" s="15">
        <v>49</v>
      </c>
      <c r="K15" s="15">
        <v>160</v>
      </c>
      <c r="L15" s="17">
        <v>19</v>
      </c>
      <c r="M15" s="18">
        <v>3.6999999999999998E-2</v>
      </c>
      <c r="N15" s="15">
        <v>0.05</v>
      </c>
      <c r="O15" s="15"/>
      <c r="P15" s="15"/>
    </row>
    <row r="16" spans="1:16" x14ac:dyDescent="0.25">
      <c r="A16" s="20" t="s">
        <v>14</v>
      </c>
      <c r="B16" s="15" t="s">
        <v>91</v>
      </c>
      <c r="C16" s="15">
        <v>2000</v>
      </c>
      <c r="D16" s="15">
        <v>20</v>
      </c>
      <c r="E16" s="15">
        <v>0.4</v>
      </c>
      <c r="F16" s="15">
        <v>25</v>
      </c>
      <c r="G16" s="15">
        <v>0.2</v>
      </c>
      <c r="H16" s="15">
        <v>3.6229999999999998E-2</v>
      </c>
      <c r="I16" s="16">
        <v>98000</v>
      </c>
      <c r="J16" s="15">
        <v>68</v>
      </c>
      <c r="K16" s="15">
        <v>300</v>
      </c>
      <c r="L16" s="17">
        <v>22</v>
      </c>
      <c r="M16" s="18">
        <v>2.2499999999999999E-2</v>
      </c>
      <c r="N16" s="15">
        <v>0.01</v>
      </c>
      <c r="O16" s="15"/>
      <c r="P16" s="15"/>
    </row>
    <row r="17" spans="1:16" x14ac:dyDescent="0.25">
      <c r="A17" s="20" t="s">
        <v>15</v>
      </c>
      <c r="B17" s="15" t="s">
        <v>91</v>
      </c>
      <c r="C17" s="15">
        <v>110</v>
      </c>
      <c r="D17" s="15">
        <v>18</v>
      </c>
      <c r="E17" s="15">
        <v>0.36000000000000004</v>
      </c>
      <c r="F17" s="15">
        <v>25</v>
      </c>
      <c r="G17" s="15">
        <v>0.2</v>
      </c>
      <c r="H17" s="15">
        <v>4.6370000000000001E-2</v>
      </c>
      <c r="I17" s="16">
        <v>5700</v>
      </c>
      <c r="J17" s="15">
        <v>110</v>
      </c>
      <c r="K17" s="15">
        <v>50</v>
      </c>
      <c r="L17" s="17">
        <v>26</v>
      </c>
      <c r="M17" s="18">
        <v>0.19453999999999999</v>
      </c>
      <c r="N17" s="15">
        <v>9.9999999999999992E-2</v>
      </c>
      <c r="O17" s="15"/>
      <c r="P17" s="15"/>
    </row>
    <row r="18" spans="1:16" x14ac:dyDescent="0.25">
      <c r="A18" s="20" t="s">
        <v>16</v>
      </c>
      <c r="B18" s="15" t="s">
        <v>91</v>
      </c>
      <c r="C18" s="15">
        <v>270</v>
      </c>
      <c r="D18" s="15">
        <v>15</v>
      </c>
      <c r="E18" s="15">
        <v>0.30000000000000004</v>
      </c>
      <c r="F18" s="15">
        <v>25</v>
      </c>
      <c r="G18" s="15">
        <v>0.2</v>
      </c>
      <c r="H18" s="15">
        <v>3.9059999999999997E-2</v>
      </c>
      <c r="I18" s="16">
        <v>16000</v>
      </c>
      <c r="J18" s="15">
        <v>123</v>
      </c>
      <c r="K18" s="15">
        <v>70</v>
      </c>
      <c r="L18" s="17">
        <v>30</v>
      </c>
      <c r="M18" s="18">
        <v>4.4389999999999999E-2</v>
      </c>
      <c r="N18" s="15">
        <v>9.9999999999999992E-2</v>
      </c>
      <c r="O18" s="15"/>
      <c r="P18" s="15"/>
    </row>
    <row r="19" spans="1:16" x14ac:dyDescent="0.25">
      <c r="A19" s="20" t="s">
        <v>17</v>
      </c>
      <c r="B19" s="15" t="s">
        <v>91</v>
      </c>
      <c r="C19" s="15">
        <v>310</v>
      </c>
      <c r="D19" s="15">
        <v>10</v>
      </c>
      <c r="E19" s="15">
        <v>0.2</v>
      </c>
      <c r="F19" s="15">
        <v>25</v>
      </c>
      <c r="G19" s="15">
        <v>0.2</v>
      </c>
      <c r="H19" s="15">
        <v>3.9350000000000003E-2</v>
      </c>
      <c r="I19" s="16">
        <v>14000</v>
      </c>
      <c r="J19" s="15">
        <v>100</v>
      </c>
      <c r="K19" s="15">
        <v>30</v>
      </c>
      <c r="L19" s="17">
        <v>25</v>
      </c>
      <c r="M19" s="18">
        <v>9.9390000000000006E-2</v>
      </c>
      <c r="N19" s="15">
        <v>0.1</v>
      </c>
      <c r="O19" s="15"/>
      <c r="P19" s="15"/>
    </row>
    <row r="20" spans="1:16" x14ac:dyDescent="0.25">
      <c r="A20" s="20" t="s">
        <v>18</v>
      </c>
      <c r="B20" s="15" t="s">
        <v>91</v>
      </c>
      <c r="C20" s="15">
        <v>100</v>
      </c>
      <c r="D20" s="15">
        <v>21</v>
      </c>
      <c r="E20" s="15">
        <v>0.42000000000000004</v>
      </c>
      <c r="F20" s="15">
        <v>25</v>
      </c>
      <c r="G20" s="15">
        <v>0.2</v>
      </c>
      <c r="H20" s="15">
        <v>3.6769999999999997E-2</v>
      </c>
      <c r="I20" s="16">
        <v>45000</v>
      </c>
      <c r="J20" s="15">
        <v>75</v>
      </c>
      <c r="K20" s="15">
        <v>30</v>
      </c>
      <c r="L20" s="17">
        <v>26.4</v>
      </c>
      <c r="M20" s="18">
        <v>0.42</v>
      </c>
      <c r="N20" s="15">
        <v>0.05</v>
      </c>
      <c r="O20" s="15"/>
      <c r="P20" s="15"/>
    </row>
    <row r="21" spans="1:16" x14ac:dyDescent="0.25">
      <c r="A21" s="20" t="s">
        <v>19</v>
      </c>
      <c r="B21" s="15" t="s">
        <v>91</v>
      </c>
      <c r="C21" s="15">
        <v>190</v>
      </c>
      <c r="D21" s="15">
        <v>19</v>
      </c>
      <c r="E21" s="15">
        <v>0.38</v>
      </c>
      <c r="F21" s="15">
        <v>25</v>
      </c>
      <c r="G21" s="15">
        <v>0.2</v>
      </c>
      <c r="H21" s="15">
        <v>3.7940000000000002E-2</v>
      </c>
      <c r="I21" s="16">
        <v>27000</v>
      </c>
      <c r="J21" s="15">
        <v>75</v>
      </c>
      <c r="K21" s="15">
        <v>30</v>
      </c>
      <c r="L21" s="17">
        <v>26.4</v>
      </c>
      <c r="M21" s="18">
        <v>0.21</v>
      </c>
      <c r="N21" s="15">
        <v>0.05</v>
      </c>
      <c r="O21" s="15"/>
      <c r="P21" s="15"/>
    </row>
    <row r="22" spans="1:16" x14ac:dyDescent="0.25">
      <c r="A22" s="20" t="s">
        <v>20</v>
      </c>
      <c r="B22" s="15" t="s">
        <v>91</v>
      </c>
      <c r="C22" s="15">
        <v>2</v>
      </c>
      <c r="D22" s="15">
        <v>30</v>
      </c>
      <c r="E22" s="15">
        <v>0.5</v>
      </c>
      <c r="F22" s="15">
        <v>25</v>
      </c>
      <c r="G22" s="15">
        <v>0.2</v>
      </c>
      <c r="H22" s="15">
        <v>3.918E-2</v>
      </c>
      <c r="I22" s="16">
        <v>1300</v>
      </c>
      <c r="J22" s="15">
        <v>85</v>
      </c>
      <c r="K22" s="15">
        <v>5</v>
      </c>
      <c r="L22" s="15">
        <v>30</v>
      </c>
      <c r="M22" s="15">
        <v>1.5</v>
      </c>
      <c r="N22" s="15">
        <v>0.1</v>
      </c>
      <c r="O22" s="15"/>
      <c r="P22" s="15"/>
    </row>
    <row r="23" spans="1:16" x14ac:dyDescent="0.25">
      <c r="A23" s="20" t="s">
        <v>21</v>
      </c>
      <c r="B23" s="15" t="s">
        <v>91</v>
      </c>
      <c r="C23" s="15">
        <v>2</v>
      </c>
      <c r="D23" s="15">
        <v>30</v>
      </c>
      <c r="E23" s="15">
        <v>0.5</v>
      </c>
      <c r="F23" s="15">
        <v>25</v>
      </c>
      <c r="G23" s="15">
        <v>0.2</v>
      </c>
      <c r="H23" s="15">
        <v>3.7339999999999998E-2</v>
      </c>
      <c r="I23" s="16">
        <v>1800</v>
      </c>
      <c r="J23" s="15">
        <v>113</v>
      </c>
      <c r="K23" s="15">
        <v>5</v>
      </c>
      <c r="L23" s="15">
        <v>45</v>
      </c>
      <c r="M23" s="15">
        <v>0.5</v>
      </c>
      <c r="N23" s="15">
        <v>0.1</v>
      </c>
      <c r="O23" s="15"/>
      <c r="P23" s="15"/>
    </row>
    <row r="24" spans="1:16" x14ac:dyDescent="0.25">
      <c r="A24" s="15" t="s">
        <v>128</v>
      </c>
      <c r="B24" s="15" t="s">
        <v>91</v>
      </c>
      <c r="C24" s="15">
        <v>1E-4</v>
      </c>
      <c r="D24" s="15">
        <v>0</v>
      </c>
      <c r="E24" s="15">
        <v>0.42000000000000004</v>
      </c>
      <c r="F24" s="15">
        <v>25</v>
      </c>
      <c r="G24" s="15">
        <v>0.2</v>
      </c>
      <c r="H24" s="15">
        <v>4.8280000000000003E-2</v>
      </c>
      <c r="I24" s="15">
        <v>27000</v>
      </c>
      <c r="J24" s="15">
        <v>106</v>
      </c>
      <c r="K24" s="15">
        <v>100</v>
      </c>
      <c r="L24" s="15">
        <v>24</v>
      </c>
      <c r="M24" s="15">
        <v>0.14815</v>
      </c>
      <c r="N24" s="15">
        <v>0.01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3" sqref="A1:E23"/>
    </sheetView>
  </sheetViews>
  <sheetFormatPr defaultColWidth="11.42578125" defaultRowHeight="15" x14ac:dyDescent="0.25"/>
  <cols>
    <col min="1" max="1" width="15.85546875" style="6" bestFit="1" customWidth="1"/>
    <col min="2" max="6" width="11.42578125" style="6"/>
  </cols>
  <sheetData>
    <row r="1" spans="1:6" x14ac:dyDescent="0.25">
      <c r="A1" s="15"/>
      <c r="B1" s="20" t="s">
        <v>92</v>
      </c>
      <c r="C1" s="20" t="s">
        <v>93</v>
      </c>
      <c r="D1" s="20" t="s">
        <v>94</v>
      </c>
      <c r="E1" s="20" t="s">
        <v>95</v>
      </c>
      <c r="F1" s="8" t="s">
        <v>96</v>
      </c>
    </row>
    <row r="2" spans="1:6" x14ac:dyDescent="0.25">
      <c r="A2" s="20" t="s">
        <v>37</v>
      </c>
      <c r="B2" s="15">
        <v>5</v>
      </c>
      <c r="C2" s="15">
        <v>4.3</v>
      </c>
      <c r="D2" s="15">
        <v>13</v>
      </c>
      <c r="E2" s="15">
        <v>30</v>
      </c>
      <c r="F2" s="6">
        <v>100000</v>
      </c>
    </row>
    <row r="3" spans="1:6" x14ac:dyDescent="0.25">
      <c r="A3" s="20" t="s">
        <v>35</v>
      </c>
      <c r="B3" s="15">
        <v>5</v>
      </c>
      <c r="C3" s="15">
        <v>4.3</v>
      </c>
      <c r="D3" s="15">
        <v>21</v>
      </c>
      <c r="E3" s="15">
        <v>10</v>
      </c>
      <c r="F3" s="6">
        <v>100000</v>
      </c>
    </row>
    <row r="4" spans="1:6" s="6" customFormat="1" x14ac:dyDescent="0.25">
      <c r="A4" s="20" t="s">
        <v>36</v>
      </c>
      <c r="B4" s="15">
        <v>10</v>
      </c>
      <c r="C4" s="15">
        <v>4.3</v>
      </c>
      <c r="D4" s="15">
        <v>13</v>
      </c>
      <c r="E4" s="15">
        <v>10</v>
      </c>
      <c r="F4" s="6">
        <v>100000</v>
      </c>
    </row>
    <row r="5" spans="1:6" x14ac:dyDescent="0.25">
      <c r="A5" s="20" t="s">
        <v>40</v>
      </c>
      <c r="B5" s="15">
        <v>0</v>
      </c>
      <c r="C5" s="15">
        <v>4.3</v>
      </c>
      <c r="D5" s="15">
        <v>13</v>
      </c>
      <c r="E5" s="15">
        <v>5</v>
      </c>
      <c r="F5" s="6">
        <v>100000</v>
      </c>
    </row>
    <row r="6" spans="1:6" x14ac:dyDescent="0.25">
      <c r="A6" s="20" t="s">
        <v>38</v>
      </c>
      <c r="B6" s="15">
        <v>5</v>
      </c>
      <c r="C6" s="15">
        <v>4.3</v>
      </c>
      <c r="D6" s="15">
        <v>21</v>
      </c>
      <c r="E6" s="15">
        <v>10</v>
      </c>
      <c r="F6" s="6">
        <v>100000</v>
      </c>
    </row>
    <row r="7" spans="1:6" x14ac:dyDescent="0.25">
      <c r="A7" s="20" t="s">
        <v>39</v>
      </c>
      <c r="B7" s="15">
        <v>10</v>
      </c>
      <c r="C7" s="15">
        <v>4.3</v>
      </c>
      <c r="D7" s="15">
        <v>13</v>
      </c>
      <c r="E7" s="15">
        <v>10</v>
      </c>
      <c r="F7" s="6">
        <v>100000</v>
      </c>
    </row>
    <row r="8" spans="1:6" x14ac:dyDescent="0.25">
      <c r="A8" s="20" t="s">
        <v>33</v>
      </c>
      <c r="B8" s="15">
        <v>10</v>
      </c>
      <c r="C8" s="15">
        <v>4.3</v>
      </c>
      <c r="D8" s="15">
        <v>21</v>
      </c>
      <c r="E8" s="15">
        <v>10</v>
      </c>
      <c r="F8" s="6">
        <v>100000</v>
      </c>
    </row>
    <row r="9" spans="1:6" x14ac:dyDescent="0.25">
      <c r="A9" s="20" t="s">
        <v>34</v>
      </c>
      <c r="B9" s="15">
        <v>10</v>
      </c>
      <c r="C9" s="15">
        <v>4.3</v>
      </c>
      <c r="D9" s="15">
        <v>13</v>
      </c>
      <c r="E9" s="15">
        <v>10</v>
      </c>
      <c r="F9" s="6">
        <v>100000</v>
      </c>
    </row>
    <row r="10" spans="1:6" x14ac:dyDescent="0.25">
      <c r="A10" s="20" t="s">
        <v>31</v>
      </c>
      <c r="B10" s="15">
        <v>5</v>
      </c>
      <c r="C10" s="15">
        <v>4.3</v>
      </c>
      <c r="D10" s="15">
        <v>21</v>
      </c>
      <c r="E10" s="15">
        <v>10</v>
      </c>
      <c r="F10" s="6">
        <v>100000</v>
      </c>
    </row>
    <row r="11" spans="1:6" x14ac:dyDescent="0.25">
      <c r="A11" s="20" t="s">
        <v>32</v>
      </c>
      <c r="B11" s="15">
        <f>50-20</f>
        <v>30</v>
      </c>
      <c r="C11" s="15">
        <v>4.3</v>
      </c>
      <c r="D11" s="15">
        <v>13</v>
      </c>
      <c r="E11" s="15">
        <v>10</v>
      </c>
      <c r="F11" s="6">
        <v>100000</v>
      </c>
    </row>
    <row r="12" spans="1:6" x14ac:dyDescent="0.25">
      <c r="A12" s="20" t="s">
        <v>25</v>
      </c>
      <c r="B12" s="15">
        <v>81</v>
      </c>
      <c r="C12" s="15">
        <v>5.3</v>
      </c>
      <c r="D12" s="15">
        <v>16</v>
      </c>
      <c r="E12" s="15">
        <v>15</v>
      </c>
      <c r="F12" s="6">
        <v>100000</v>
      </c>
    </row>
    <row r="13" spans="1:6" x14ac:dyDescent="0.25">
      <c r="A13" s="20" t="s">
        <v>28</v>
      </c>
      <c r="B13" s="15">
        <v>25</v>
      </c>
      <c r="C13" s="15">
        <v>4.3</v>
      </c>
      <c r="D13" s="15">
        <v>32</v>
      </c>
      <c r="E13" s="15">
        <v>5</v>
      </c>
      <c r="F13" s="6">
        <v>100000</v>
      </c>
    </row>
    <row r="14" spans="1:6" s="23" customFormat="1" x14ac:dyDescent="0.25">
      <c r="A14" s="26" t="s">
        <v>112</v>
      </c>
      <c r="B14" s="25">
        <f>26-11</f>
        <v>15</v>
      </c>
      <c r="C14" s="15">
        <v>3.6</v>
      </c>
      <c r="D14" s="25">
        <v>21</v>
      </c>
      <c r="E14" s="25">
        <v>10</v>
      </c>
      <c r="F14" s="5">
        <v>100000</v>
      </c>
    </row>
    <row r="15" spans="1:6" x14ac:dyDescent="0.25">
      <c r="A15" s="20" t="s">
        <v>30</v>
      </c>
      <c r="B15" s="15">
        <f>50+10</f>
        <v>60</v>
      </c>
      <c r="C15" s="15">
        <v>3.6</v>
      </c>
      <c r="D15" s="15">
        <v>16</v>
      </c>
      <c r="E15" s="15">
        <v>40</v>
      </c>
      <c r="F15" s="6">
        <v>100000</v>
      </c>
    </row>
    <row r="16" spans="1:6" x14ac:dyDescent="0.25">
      <c r="A16" s="20" t="s">
        <v>29</v>
      </c>
      <c r="B16" s="15">
        <f>50+10</f>
        <v>60</v>
      </c>
      <c r="C16" s="15">
        <v>3.6</v>
      </c>
      <c r="D16" s="15">
        <v>21</v>
      </c>
      <c r="E16" s="15">
        <f>15+30</f>
        <v>45</v>
      </c>
      <c r="F16" s="6">
        <v>100000</v>
      </c>
    </row>
    <row r="17" spans="1:6" x14ac:dyDescent="0.25">
      <c r="A17" s="20" t="s">
        <v>41</v>
      </c>
      <c r="B17" s="15">
        <v>96</v>
      </c>
      <c r="C17" s="15">
        <v>3.4000000000000004</v>
      </c>
      <c r="D17" s="15">
        <v>11</v>
      </c>
      <c r="E17" s="15">
        <v>10</v>
      </c>
      <c r="F17" s="6">
        <v>100000</v>
      </c>
    </row>
    <row r="18" spans="1:6" x14ac:dyDescent="0.25">
      <c r="A18" s="20" t="s">
        <v>26</v>
      </c>
      <c r="B18" s="15">
        <f>362+8+40</f>
        <v>410</v>
      </c>
      <c r="C18" s="15">
        <v>3.4</v>
      </c>
      <c r="D18" s="15">
        <v>16</v>
      </c>
      <c r="E18" s="15">
        <f>100-50</f>
        <v>50</v>
      </c>
      <c r="F18" s="6">
        <v>100000</v>
      </c>
    </row>
    <row r="19" spans="1:6" x14ac:dyDescent="0.25">
      <c r="A19" s="20" t="s">
        <v>24</v>
      </c>
      <c r="B19" s="15">
        <f>644+156</f>
        <v>800</v>
      </c>
      <c r="C19" s="15">
        <v>4.9000000000000004</v>
      </c>
      <c r="D19" s="15">
        <v>16</v>
      </c>
      <c r="E19" s="15">
        <f>50+50</f>
        <v>100</v>
      </c>
      <c r="F19" s="6">
        <v>100000</v>
      </c>
    </row>
    <row r="20" spans="1:6" x14ac:dyDescent="0.25">
      <c r="A20" s="20" t="s">
        <v>23</v>
      </c>
      <c r="B20" s="15">
        <v>220</v>
      </c>
      <c r="C20" s="15">
        <v>3.6</v>
      </c>
      <c r="D20" s="15">
        <v>27</v>
      </c>
      <c r="E20" s="15">
        <v>55</v>
      </c>
      <c r="F20" s="6">
        <v>100000</v>
      </c>
    </row>
    <row r="21" spans="1:6" x14ac:dyDescent="0.25">
      <c r="A21" s="20" t="s">
        <v>22</v>
      </c>
      <c r="B21" s="15">
        <f>131+14</f>
        <v>145</v>
      </c>
      <c r="C21" s="15">
        <v>3.6</v>
      </c>
      <c r="D21" s="15">
        <v>27</v>
      </c>
      <c r="E21" s="15">
        <v>53</v>
      </c>
      <c r="F21" s="6">
        <v>100000</v>
      </c>
    </row>
    <row r="22" spans="1:6" x14ac:dyDescent="0.25">
      <c r="A22" s="20" t="s">
        <v>27</v>
      </c>
      <c r="B22" s="15">
        <v>10</v>
      </c>
      <c r="C22" s="15">
        <v>3.6</v>
      </c>
      <c r="D22" s="15">
        <v>21</v>
      </c>
      <c r="E22" s="15">
        <v>15</v>
      </c>
      <c r="F22" s="6">
        <v>100000</v>
      </c>
    </row>
    <row r="23" spans="1:6" x14ac:dyDescent="0.25">
      <c r="A23" s="20" t="s">
        <v>129</v>
      </c>
      <c r="B23" s="15">
        <v>25</v>
      </c>
      <c r="C23" s="15">
        <v>4.5999999999999996</v>
      </c>
      <c r="D23" s="15">
        <v>27</v>
      </c>
      <c r="E23" s="15">
        <v>50</v>
      </c>
      <c r="F23" s="6">
        <v>100000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G52" sqref="A1:G52"/>
    </sheetView>
  </sheetViews>
  <sheetFormatPr defaultColWidth="11.42578125" defaultRowHeight="15" x14ac:dyDescent="0.25"/>
  <cols>
    <col min="1" max="2" width="17" style="25" bestFit="1" customWidth="1"/>
    <col min="3" max="7" width="11.42578125" style="25"/>
    <col min="8" max="9" width="7.5703125" style="25" customWidth="1"/>
    <col min="10" max="16384" width="11.42578125" style="25"/>
  </cols>
  <sheetData>
    <row r="1" spans="1:7" x14ac:dyDescent="0.25">
      <c r="C1" s="26" t="s">
        <v>106</v>
      </c>
      <c r="D1" s="26" t="s">
        <v>97</v>
      </c>
      <c r="E1" s="26" t="s">
        <v>98</v>
      </c>
      <c r="F1" s="26" t="s">
        <v>99</v>
      </c>
      <c r="G1" s="26" t="s">
        <v>104</v>
      </c>
    </row>
    <row r="2" spans="1:7" x14ac:dyDescent="0.25">
      <c r="A2" s="26" t="s">
        <v>0</v>
      </c>
      <c r="B2" s="26" t="s">
        <v>60</v>
      </c>
      <c r="C2" s="25">
        <v>1</v>
      </c>
      <c r="D2" s="25">
        <f>27-5</f>
        <v>22</v>
      </c>
      <c r="E2" s="25">
        <v>40</v>
      </c>
      <c r="F2" s="25">
        <v>14</v>
      </c>
      <c r="G2" s="25">
        <v>1000000</v>
      </c>
    </row>
    <row r="3" spans="1:7" x14ac:dyDescent="0.25">
      <c r="A3" s="26" t="s">
        <v>0</v>
      </c>
      <c r="B3" s="26" t="s">
        <v>61</v>
      </c>
      <c r="C3" s="25">
        <v>1</v>
      </c>
      <c r="D3" s="25">
        <f>27+3</f>
        <v>30</v>
      </c>
      <c r="E3" s="25">
        <v>230</v>
      </c>
      <c r="F3" s="25">
        <v>27</v>
      </c>
      <c r="G3" s="25">
        <v>1000000</v>
      </c>
    </row>
    <row r="4" spans="1:7" x14ac:dyDescent="0.25">
      <c r="A4" s="26" t="s">
        <v>0</v>
      </c>
      <c r="B4" s="26" t="s">
        <v>62</v>
      </c>
      <c r="C4" s="25">
        <v>1</v>
      </c>
      <c r="D4" s="25">
        <f>27-3</f>
        <v>24</v>
      </c>
      <c r="E4" s="25">
        <v>110</v>
      </c>
      <c r="F4" s="25">
        <v>16</v>
      </c>
      <c r="G4" s="25">
        <v>1000000</v>
      </c>
    </row>
    <row r="5" spans="1:7" x14ac:dyDescent="0.25">
      <c r="A5" s="26" t="s">
        <v>0</v>
      </c>
      <c r="B5" s="26" t="s">
        <v>64</v>
      </c>
      <c r="C5" s="25">
        <v>1</v>
      </c>
      <c r="D5" s="25">
        <v>58</v>
      </c>
      <c r="E5" s="25">
        <v>10</v>
      </c>
      <c r="F5" s="25">
        <v>19</v>
      </c>
      <c r="G5" s="25">
        <v>1000000</v>
      </c>
    </row>
    <row r="6" spans="1:7" x14ac:dyDescent="0.25">
      <c r="A6" s="26" t="s">
        <v>0</v>
      </c>
      <c r="B6" s="26" t="s">
        <v>63</v>
      </c>
      <c r="C6" s="25">
        <v>1</v>
      </c>
      <c r="D6" s="25">
        <f>42-15</f>
        <v>27</v>
      </c>
      <c r="E6" s="25">
        <v>40</v>
      </c>
      <c r="F6" s="25">
        <v>18</v>
      </c>
      <c r="G6" s="25">
        <v>1000000</v>
      </c>
    </row>
    <row r="7" spans="1:7" x14ac:dyDescent="0.25">
      <c r="A7" s="26" t="s">
        <v>1</v>
      </c>
      <c r="B7" s="26" t="s">
        <v>60</v>
      </c>
      <c r="C7" s="25">
        <v>1</v>
      </c>
      <c r="D7" s="25">
        <f>8+5</f>
        <v>13</v>
      </c>
      <c r="E7" s="25">
        <v>80</v>
      </c>
      <c r="F7" s="25">
        <v>13</v>
      </c>
      <c r="G7" s="25">
        <v>1000000</v>
      </c>
    </row>
    <row r="8" spans="1:7" x14ac:dyDescent="0.25">
      <c r="A8" s="26" t="s">
        <v>1</v>
      </c>
      <c r="B8" s="26" t="s">
        <v>61</v>
      </c>
      <c r="C8" s="25">
        <v>1</v>
      </c>
      <c r="D8" s="25">
        <f>22+1</f>
        <v>23</v>
      </c>
      <c r="E8" s="25">
        <v>40</v>
      </c>
      <c r="F8" s="25">
        <v>17</v>
      </c>
      <c r="G8" s="25">
        <v>1000000</v>
      </c>
    </row>
    <row r="9" spans="1:7" x14ac:dyDescent="0.25">
      <c r="A9" s="26" t="s">
        <v>1</v>
      </c>
      <c r="B9" s="26" t="s">
        <v>62</v>
      </c>
      <c r="C9" s="25">
        <v>1</v>
      </c>
      <c r="D9" s="25">
        <v>21</v>
      </c>
      <c r="E9" s="25">
        <v>10</v>
      </c>
      <c r="F9" s="25">
        <v>17</v>
      </c>
      <c r="G9" s="25">
        <v>1000000</v>
      </c>
    </row>
    <row r="10" spans="1:7" x14ac:dyDescent="0.25">
      <c r="A10" s="26" t="s">
        <v>1</v>
      </c>
      <c r="B10" s="26" t="s">
        <v>64</v>
      </c>
      <c r="C10" s="25">
        <v>1</v>
      </c>
      <c r="D10" s="25">
        <v>58</v>
      </c>
      <c r="E10" s="25">
        <v>10</v>
      </c>
      <c r="F10" s="25">
        <v>23</v>
      </c>
      <c r="G10" s="25">
        <v>1000000</v>
      </c>
    </row>
    <row r="11" spans="1:7" x14ac:dyDescent="0.25">
      <c r="A11" s="26" t="s">
        <v>1</v>
      </c>
      <c r="B11" s="26" t="s">
        <v>63</v>
      </c>
      <c r="C11" s="25">
        <v>1</v>
      </c>
      <c r="D11" s="25">
        <v>36</v>
      </c>
      <c r="E11" s="25">
        <v>20</v>
      </c>
      <c r="F11" s="25">
        <v>21</v>
      </c>
      <c r="G11" s="25">
        <v>1000000</v>
      </c>
    </row>
    <row r="12" spans="1:7" x14ac:dyDescent="0.25">
      <c r="A12" s="26" t="s">
        <v>2</v>
      </c>
      <c r="B12" s="26" t="s">
        <v>60</v>
      </c>
      <c r="C12" s="25">
        <v>1</v>
      </c>
      <c r="D12" s="25">
        <v>45</v>
      </c>
      <c r="E12" s="25">
        <v>10</v>
      </c>
      <c r="F12" s="25">
        <v>24</v>
      </c>
      <c r="G12" s="25">
        <v>1000000</v>
      </c>
    </row>
    <row r="13" spans="1:7" x14ac:dyDescent="0.25">
      <c r="A13" s="26" t="s">
        <v>2</v>
      </c>
      <c r="B13" s="26" t="s">
        <v>61</v>
      </c>
      <c r="C13" s="25">
        <v>1</v>
      </c>
      <c r="D13" s="25">
        <v>11</v>
      </c>
      <c r="E13" s="25">
        <v>50</v>
      </c>
      <c r="F13" s="25">
        <v>13</v>
      </c>
      <c r="G13" s="25">
        <v>1000000</v>
      </c>
    </row>
    <row r="14" spans="1:7" x14ac:dyDescent="0.25">
      <c r="A14" s="26" t="s">
        <v>2</v>
      </c>
      <c r="B14" s="26" t="s">
        <v>62</v>
      </c>
      <c r="C14" s="25">
        <v>1</v>
      </c>
      <c r="D14" s="25">
        <f>21-6</f>
        <v>15</v>
      </c>
      <c r="E14" s="25">
        <v>40</v>
      </c>
      <c r="F14" s="25">
        <v>17</v>
      </c>
      <c r="G14" s="25">
        <v>1000000</v>
      </c>
    </row>
    <row r="15" spans="1:7" x14ac:dyDescent="0.25">
      <c r="A15" s="26" t="s">
        <v>2</v>
      </c>
      <c r="B15" s="26" t="s">
        <v>64</v>
      </c>
      <c r="C15" s="25">
        <v>1</v>
      </c>
      <c r="D15" s="25">
        <v>32</v>
      </c>
      <c r="E15" s="25">
        <v>10</v>
      </c>
      <c r="F15" s="25">
        <v>18</v>
      </c>
      <c r="G15" s="25">
        <v>1000000</v>
      </c>
    </row>
    <row r="16" spans="1:7" x14ac:dyDescent="0.25">
      <c r="A16" s="26" t="s">
        <v>2</v>
      </c>
      <c r="B16" s="26" t="s">
        <v>63</v>
      </c>
      <c r="C16" s="25">
        <v>1</v>
      </c>
      <c r="D16" s="25">
        <f>21-3</f>
        <v>18</v>
      </c>
      <c r="E16" s="25">
        <v>60</v>
      </c>
      <c r="F16" s="25">
        <v>15</v>
      </c>
      <c r="G16" s="25">
        <v>1000000</v>
      </c>
    </row>
    <row r="17" spans="1:7" x14ac:dyDescent="0.25">
      <c r="A17" s="26" t="s">
        <v>3</v>
      </c>
      <c r="B17" s="26" t="s">
        <v>46</v>
      </c>
      <c r="C17" s="25">
        <v>1</v>
      </c>
      <c r="D17" s="25">
        <v>13</v>
      </c>
      <c r="E17" s="25">
        <v>50</v>
      </c>
      <c r="F17" s="25">
        <v>14</v>
      </c>
      <c r="G17" s="25">
        <v>1000000</v>
      </c>
    </row>
    <row r="18" spans="1:7" x14ac:dyDescent="0.25">
      <c r="A18" s="26" t="s">
        <v>3</v>
      </c>
      <c r="B18" s="26" t="s">
        <v>60</v>
      </c>
      <c r="C18" s="25">
        <v>1</v>
      </c>
      <c r="D18" s="25">
        <v>48</v>
      </c>
      <c r="E18" s="25">
        <v>10</v>
      </c>
      <c r="F18" s="25">
        <v>32</v>
      </c>
      <c r="G18" s="25">
        <v>1000000</v>
      </c>
    </row>
    <row r="19" spans="1:7" x14ac:dyDescent="0.25">
      <c r="A19" s="26" t="s">
        <v>3</v>
      </c>
      <c r="B19" s="26" t="s">
        <v>61</v>
      </c>
      <c r="C19" s="25">
        <v>1</v>
      </c>
      <c r="D19" s="25">
        <f>11-3-5</f>
        <v>3</v>
      </c>
      <c r="E19" s="25">
        <v>60</v>
      </c>
      <c r="F19" s="25">
        <v>18</v>
      </c>
      <c r="G19" s="25">
        <v>1000000</v>
      </c>
    </row>
    <row r="20" spans="1:7" x14ac:dyDescent="0.25">
      <c r="A20" s="26" t="s">
        <v>3</v>
      </c>
      <c r="B20" s="26" t="s">
        <v>62</v>
      </c>
      <c r="C20" s="25">
        <v>1</v>
      </c>
      <c r="D20" s="25">
        <v>34</v>
      </c>
      <c r="E20" s="25">
        <v>10</v>
      </c>
      <c r="F20" s="25">
        <v>20</v>
      </c>
      <c r="G20" s="25">
        <v>1000000</v>
      </c>
    </row>
    <row r="21" spans="1:7" x14ac:dyDescent="0.25">
      <c r="A21" s="26" t="s">
        <v>3</v>
      </c>
      <c r="B21" s="26" t="s">
        <v>64</v>
      </c>
      <c r="C21" s="25">
        <v>1</v>
      </c>
      <c r="D21" s="25">
        <f>21-10</f>
        <v>11</v>
      </c>
      <c r="E21" s="25">
        <v>60</v>
      </c>
      <c r="F21" s="25">
        <v>19</v>
      </c>
      <c r="G21" s="25">
        <v>1000000</v>
      </c>
    </row>
    <row r="22" spans="1:7" x14ac:dyDescent="0.25">
      <c r="A22" s="26" t="s">
        <v>3</v>
      </c>
      <c r="B22" s="26" t="s">
        <v>63</v>
      </c>
      <c r="C22" s="25">
        <v>1</v>
      </c>
      <c r="D22" s="25">
        <f>14-11</f>
        <v>3</v>
      </c>
      <c r="E22" s="25">
        <v>180</v>
      </c>
      <c r="F22" s="25">
        <v>15</v>
      </c>
      <c r="G22" s="25">
        <v>1000000</v>
      </c>
    </row>
    <row r="23" spans="1:7" x14ac:dyDescent="0.25">
      <c r="A23" s="26" t="s">
        <v>5</v>
      </c>
      <c r="B23" s="26" t="s">
        <v>79</v>
      </c>
      <c r="C23" s="25">
        <v>1</v>
      </c>
      <c r="D23" s="25">
        <v>5</v>
      </c>
      <c r="E23" s="25">
        <v>100</v>
      </c>
      <c r="F23" s="25">
        <v>11</v>
      </c>
      <c r="G23" s="25">
        <v>1000000</v>
      </c>
    </row>
    <row r="24" spans="1:7" x14ac:dyDescent="0.25">
      <c r="A24" s="26" t="s">
        <v>6</v>
      </c>
      <c r="B24" s="26" t="s">
        <v>73</v>
      </c>
      <c r="C24" s="25">
        <v>1</v>
      </c>
      <c r="D24" s="25">
        <v>2</v>
      </c>
      <c r="E24" s="25">
        <v>61</v>
      </c>
      <c r="F24" s="25">
        <v>11</v>
      </c>
      <c r="G24" s="25">
        <v>1000000</v>
      </c>
    </row>
    <row r="25" spans="1:7" x14ac:dyDescent="0.25">
      <c r="A25" s="26" t="s">
        <v>6</v>
      </c>
      <c r="B25" s="26" t="s">
        <v>44</v>
      </c>
      <c r="C25" s="25">
        <v>1</v>
      </c>
      <c r="D25" s="25">
        <v>19</v>
      </c>
      <c r="E25" s="25">
        <v>30</v>
      </c>
      <c r="F25" s="25">
        <v>21</v>
      </c>
      <c r="G25" s="25">
        <v>1000000</v>
      </c>
    </row>
    <row r="26" spans="1:7" x14ac:dyDescent="0.25">
      <c r="A26" s="26" t="s">
        <v>6</v>
      </c>
      <c r="B26" s="26" t="s">
        <v>45</v>
      </c>
      <c r="C26" s="25">
        <v>1</v>
      </c>
      <c r="D26" s="25">
        <f>18-7</f>
        <v>11</v>
      </c>
      <c r="E26" s="25">
        <v>30</v>
      </c>
      <c r="F26" s="25">
        <v>21</v>
      </c>
      <c r="G26" s="25">
        <v>1000000</v>
      </c>
    </row>
    <row r="27" spans="1:7" x14ac:dyDescent="0.25">
      <c r="A27" s="26" t="s">
        <v>7</v>
      </c>
      <c r="B27" s="26" t="s">
        <v>44</v>
      </c>
      <c r="C27" s="25">
        <v>1</v>
      </c>
      <c r="D27" s="25">
        <v>3</v>
      </c>
      <c r="E27" s="25">
        <v>70</v>
      </c>
      <c r="F27" s="25">
        <v>11</v>
      </c>
      <c r="G27" s="25">
        <v>1000000</v>
      </c>
    </row>
    <row r="28" spans="1:7" x14ac:dyDescent="0.25">
      <c r="A28" s="26" t="s">
        <v>7</v>
      </c>
      <c r="B28" s="26" t="s">
        <v>45</v>
      </c>
      <c r="C28" s="25">
        <v>1</v>
      </c>
      <c r="D28" s="25">
        <v>20</v>
      </c>
      <c r="E28" s="25">
        <v>40</v>
      </c>
      <c r="F28" s="25">
        <v>21</v>
      </c>
      <c r="G28" s="25">
        <v>1000000</v>
      </c>
    </row>
    <row r="29" spans="1:7" x14ac:dyDescent="0.25">
      <c r="A29" s="26" t="s">
        <v>8</v>
      </c>
      <c r="B29" s="26" t="s">
        <v>80</v>
      </c>
      <c r="C29" s="25">
        <v>1</v>
      </c>
      <c r="D29" s="25">
        <v>2</v>
      </c>
      <c r="E29" s="25">
        <v>220</v>
      </c>
      <c r="F29" s="25">
        <v>11</v>
      </c>
      <c r="G29" s="25">
        <v>1000000</v>
      </c>
    </row>
    <row r="30" spans="1:7" x14ac:dyDescent="0.25">
      <c r="A30" s="26" t="s">
        <v>9</v>
      </c>
      <c r="B30" s="26" t="s">
        <v>68</v>
      </c>
      <c r="C30" s="25">
        <v>1</v>
      </c>
      <c r="D30" s="25">
        <v>15</v>
      </c>
      <c r="E30" s="25">
        <f>200+30</f>
        <v>230</v>
      </c>
      <c r="F30" s="25">
        <v>16</v>
      </c>
      <c r="G30" s="25">
        <v>1000000</v>
      </c>
    </row>
    <row r="31" spans="1:7" x14ac:dyDescent="0.25">
      <c r="A31" s="26" t="s">
        <v>9</v>
      </c>
      <c r="B31" s="26" t="s">
        <v>69</v>
      </c>
      <c r="C31" s="25">
        <v>1</v>
      </c>
      <c r="D31" s="25">
        <v>17</v>
      </c>
      <c r="E31" s="25">
        <f>300-100</f>
        <v>200</v>
      </c>
      <c r="F31" s="25">
        <f>24-5</f>
        <v>19</v>
      </c>
      <c r="G31" s="25">
        <v>1000000</v>
      </c>
    </row>
    <row r="32" spans="1:7" x14ac:dyDescent="0.25">
      <c r="A32" s="26" t="s">
        <v>9</v>
      </c>
      <c r="B32" s="26" t="s">
        <v>70</v>
      </c>
      <c r="C32" s="25">
        <v>1</v>
      </c>
      <c r="D32" s="25">
        <f>15-2</f>
        <v>13</v>
      </c>
      <c r="E32" s="25">
        <f>100+10+5</f>
        <v>115</v>
      </c>
      <c r="F32" s="25">
        <f>32-10-6</f>
        <v>16</v>
      </c>
      <c r="G32" s="25">
        <v>1000000</v>
      </c>
    </row>
    <row r="33" spans="1:7" x14ac:dyDescent="0.25">
      <c r="A33" s="26" t="s">
        <v>9</v>
      </c>
      <c r="B33" s="26" t="s">
        <v>71</v>
      </c>
      <c r="C33" s="25">
        <v>1</v>
      </c>
      <c r="D33" s="25">
        <f>32-2</f>
        <v>30</v>
      </c>
      <c r="E33" s="25">
        <v>100</v>
      </c>
      <c r="F33" s="25">
        <f>42-10</f>
        <v>32</v>
      </c>
      <c r="G33" s="25">
        <v>1000000</v>
      </c>
    </row>
    <row r="34" spans="1:7" x14ac:dyDescent="0.25">
      <c r="A34" s="26" t="s">
        <v>10</v>
      </c>
      <c r="B34" s="26" t="s">
        <v>68</v>
      </c>
      <c r="C34" s="25">
        <v>1</v>
      </c>
      <c r="D34" s="25">
        <v>11</v>
      </c>
      <c r="E34" s="25">
        <f>145+5</f>
        <v>150</v>
      </c>
      <c r="F34" s="25">
        <v>21</v>
      </c>
      <c r="G34" s="25">
        <v>1000000</v>
      </c>
    </row>
    <row r="35" spans="1:7" x14ac:dyDescent="0.25">
      <c r="A35" s="26" t="s">
        <v>10</v>
      </c>
      <c r="B35" s="26" t="s">
        <v>71</v>
      </c>
      <c r="C35" s="25">
        <v>1</v>
      </c>
      <c r="D35" s="25">
        <v>21</v>
      </c>
      <c r="E35" s="25">
        <v>100</v>
      </c>
      <c r="F35" s="25">
        <v>32</v>
      </c>
      <c r="G35" s="25">
        <v>1000000</v>
      </c>
    </row>
    <row r="36" spans="1:7" x14ac:dyDescent="0.25">
      <c r="A36" s="26" t="s">
        <v>11</v>
      </c>
      <c r="B36" s="26" t="s">
        <v>68</v>
      </c>
      <c r="D36" s="25">
        <v>15</v>
      </c>
      <c r="E36" s="25">
        <v>12</v>
      </c>
      <c r="F36" s="25">
        <v>24</v>
      </c>
      <c r="G36" s="25">
        <v>1000000</v>
      </c>
    </row>
    <row r="37" spans="1:7" x14ac:dyDescent="0.25">
      <c r="A37" s="26" t="s">
        <v>11</v>
      </c>
      <c r="B37" s="26" t="s">
        <v>70</v>
      </c>
      <c r="C37" s="25">
        <v>1</v>
      </c>
      <c r="D37" s="25">
        <v>19</v>
      </c>
      <c r="E37" s="25">
        <v>100</v>
      </c>
      <c r="F37" s="25">
        <v>24</v>
      </c>
      <c r="G37" s="25">
        <v>1000000</v>
      </c>
    </row>
    <row r="38" spans="1:7" x14ac:dyDescent="0.25">
      <c r="A38" s="26" t="s">
        <v>12</v>
      </c>
      <c r="B38" s="26" t="s">
        <v>71</v>
      </c>
      <c r="C38" s="25">
        <v>1</v>
      </c>
      <c r="D38" s="25">
        <f>21-3</f>
        <v>18</v>
      </c>
      <c r="E38" s="25">
        <v>100</v>
      </c>
      <c r="F38" s="25">
        <v>24</v>
      </c>
      <c r="G38" s="25">
        <v>1000000</v>
      </c>
    </row>
    <row r="39" spans="1:7" x14ac:dyDescent="0.25">
      <c r="A39" s="26" t="s">
        <v>13</v>
      </c>
      <c r="B39" s="26" t="s">
        <v>59</v>
      </c>
      <c r="C39" s="25">
        <v>1</v>
      </c>
      <c r="D39" s="25">
        <v>4</v>
      </c>
      <c r="E39" s="25">
        <v>500</v>
      </c>
      <c r="F39" s="25">
        <v>16</v>
      </c>
      <c r="G39" s="25">
        <v>1000000</v>
      </c>
    </row>
    <row r="40" spans="1:7" x14ac:dyDescent="0.25">
      <c r="A40" s="26" t="s">
        <v>14</v>
      </c>
      <c r="B40" s="26" t="s">
        <v>74</v>
      </c>
      <c r="C40" s="25">
        <v>1</v>
      </c>
      <c r="D40" s="25">
        <v>19</v>
      </c>
      <c r="E40" s="25">
        <v>200</v>
      </c>
      <c r="F40" s="25">
        <v>48</v>
      </c>
      <c r="G40" s="25">
        <v>1000000</v>
      </c>
    </row>
    <row r="41" spans="1:7" x14ac:dyDescent="0.25">
      <c r="A41" s="26" t="s">
        <v>14</v>
      </c>
      <c r="B41" s="26" t="s">
        <v>76</v>
      </c>
      <c r="C41" s="25">
        <v>1</v>
      </c>
      <c r="D41" s="25">
        <v>11</v>
      </c>
      <c r="E41" s="25">
        <v>550</v>
      </c>
      <c r="F41" s="25">
        <v>36</v>
      </c>
      <c r="G41" s="25">
        <v>1000000</v>
      </c>
    </row>
    <row r="42" spans="1:7" x14ac:dyDescent="0.25">
      <c r="A42" s="26" t="s">
        <v>14</v>
      </c>
      <c r="B42" s="26" t="s">
        <v>75</v>
      </c>
      <c r="C42" s="25">
        <v>1</v>
      </c>
      <c r="D42" s="25">
        <v>1</v>
      </c>
      <c r="E42" s="25">
        <v>900</v>
      </c>
      <c r="F42" s="25">
        <v>16</v>
      </c>
      <c r="G42" s="25">
        <v>1000000</v>
      </c>
    </row>
    <row r="43" spans="1:7" x14ac:dyDescent="0.25">
      <c r="A43" s="26" t="s">
        <v>14</v>
      </c>
      <c r="B43" s="26" t="s">
        <v>77</v>
      </c>
      <c r="C43" s="25">
        <v>1</v>
      </c>
      <c r="D43" s="25">
        <v>32</v>
      </c>
      <c r="E43" s="25">
        <v>50</v>
      </c>
      <c r="F43" s="25">
        <v>48</v>
      </c>
      <c r="G43" s="25">
        <v>1000000</v>
      </c>
    </row>
    <row r="44" spans="1:7" x14ac:dyDescent="0.25">
      <c r="A44" s="26" t="s">
        <v>15</v>
      </c>
      <c r="B44" s="26" t="s">
        <v>74</v>
      </c>
      <c r="C44" s="25">
        <v>1</v>
      </c>
      <c r="D44" s="25">
        <v>3</v>
      </c>
      <c r="E44" s="25">
        <v>130</v>
      </c>
      <c r="F44" s="25">
        <v>16</v>
      </c>
      <c r="G44" s="25">
        <v>1000000</v>
      </c>
    </row>
    <row r="45" spans="1:7" x14ac:dyDescent="0.25">
      <c r="A45" s="26" t="s">
        <v>16</v>
      </c>
      <c r="B45" s="26" t="s">
        <v>76</v>
      </c>
      <c r="C45" s="25">
        <v>1</v>
      </c>
      <c r="D45" s="25">
        <v>16</v>
      </c>
      <c r="E45" s="25">
        <v>222</v>
      </c>
      <c r="F45" s="25">
        <v>16</v>
      </c>
      <c r="G45" s="25">
        <v>1000000</v>
      </c>
    </row>
    <row r="46" spans="1:7" x14ac:dyDescent="0.25">
      <c r="A46" s="26" t="s">
        <v>16</v>
      </c>
      <c r="B46" s="26" t="s">
        <v>77</v>
      </c>
      <c r="C46" s="25">
        <v>1</v>
      </c>
      <c r="D46" s="25">
        <v>18</v>
      </c>
      <c r="E46" s="25">
        <v>245</v>
      </c>
      <c r="F46" s="25">
        <v>16</v>
      </c>
      <c r="G46" s="25">
        <v>1000000</v>
      </c>
    </row>
    <row r="47" spans="1:7" x14ac:dyDescent="0.25">
      <c r="A47" s="26" t="s">
        <v>16</v>
      </c>
      <c r="B47" s="26" t="s">
        <v>78</v>
      </c>
      <c r="C47" s="25">
        <v>1</v>
      </c>
      <c r="D47" s="25">
        <v>21</v>
      </c>
      <c r="E47" s="25">
        <v>30</v>
      </c>
      <c r="F47" s="25">
        <v>16</v>
      </c>
      <c r="G47" s="25">
        <v>1000000</v>
      </c>
    </row>
    <row r="48" spans="1:7" x14ac:dyDescent="0.25">
      <c r="A48" s="26" t="s">
        <v>17</v>
      </c>
      <c r="B48" s="26" t="s">
        <v>78</v>
      </c>
      <c r="C48" s="25">
        <v>1</v>
      </c>
      <c r="D48" s="25">
        <v>16</v>
      </c>
      <c r="E48" s="25">
        <v>300</v>
      </c>
      <c r="F48" s="25">
        <v>24</v>
      </c>
      <c r="G48" s="25">
        <v>1000000</v>
      </c>
    </row>
    <row r="49" spans="1:7" x14ac:dyDescent="0.25">
      <c r="A49" s="26" t="s">
        <v>18</v>
      </c>
      <c r="B49" s="26" t="s">
        <v>110</v>
      </c>
      <c r="C49" s="25">
        <v>1</v>
      </c>
      <c r="D49" s="25">
        <v>8</v>
      </c>
      <c r="E49" s="25">
        <v>65</v>
      </c>
      <c r="F49" s="25">
        <v>24</v>
      </c>
      <c r="G49" s="25">
        <v>1000000</v>
      </c>
    </row>
    <row r="50" spans="1:7" x14ac:dyDescent="0.25">
      <c r="A50" s="26" t="s">
        <v>19</v>
      </c>
      <c r="B50" s="26" t="s">
        <v>110</v>
      </c>
      <c r="C50" s="25">
        <v>1</v>
      </c>
      <c r="D50" s="25">
        <v>8</v>
      </c>
      <c r="E50" s="25">
        <v>65</v>
      </c>
      <c r="F50" s="25">
        <v>16</v>
      </c>
      <c r="G50" s="25">
        <v>1000000</v>
      </c>
    </row>
    <row r="51" spans="1:7" x14ac:dyDescent="0.25">
      <c r="A51" s="26" t="s">
        <v>20</v>
      </c>
      <c r="B51" s="26" t="s">
        <v>76</v>
      </c>
      <c r="C51" s="25">
        <v>1</v>
      </c>
      <c r="D51" s="25">
        <v>18</v>
      </c>
      <c r="E51" s="25">
        <v>20</v>
      </c>
      <c r="F51" s="25">
        <v>32</v>
      </c>
      <c r="G51" s="25">
        <v>1000000</v>
      </c>
    </row>
    <row r="52" spans="1:7" x14ac:dyDescent="0.25">
      <c r="A52" s="26" t="s">
        <v>20</v>
      </c>
      <c r="B52" s="26" t="s">
        <v>75</v>
      </c>
      <c r="C52" s="25">
        <v>1</v>
      </c>
      <c r="D52" s="25">
        <v>7</v>
      </c>
      <c r="E52" s="25">
        <v>5</v>
      </c>
      <c r="F52" s="25">
        <v>21</v>
      </c>
      <c r="G52" s="25">
        <v>1000000</v>
      </c>
    </row>
    <row r="53" spans="1:7" x14ac:dyDescent="0.25">
      <c r="A53" s="26"/>
      <c r="B53" s="26"/>
    </row>
    <row r="54" spans="1:7" x14ac:dyDescent="0.25">
      <c r="A54" s="26"/>
      <c r="B54" s="26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selection activeCell="A14" sqref="A14:XFD14"/>
    </sheetView>
  </sheetViews>
  <sheetFormatPr defaultColWidth="11.42578125" defaultRowHeight="15" x14ac:dyDescent="0.25"/>
  <cols>
    <col min="1" max="1" width="11.42578125" style="25"/>
    <col min="2" max="2" width="15.85546875" style="25" bestFit="1" customWidth="1"/>
    <col min="3" max="16384" width="11.42578125" style="25"/>
  </cols>
  <sheetData>
    <row r="1" spans="1:7" x14ac:dyDescent="0.25">
      <c r="C1" s="26" t="s">
        <v>105</v>
      </c>
      <c r="D1" s="26" t="s">
        <v>100</v>
      </c>
      <c r="E1" s="26" t="s">
        <v>101</v>
      </c>
      <c r="F1" s="26" t="s">
        <v>102</v>
      </c>
      <c r="G1" s="26" t="s">
        <v>103</v>
      </c>
    </row>
    <row r="2" spans="1:7" x14ac:dyDescent="0.25">
      <c r="A2" s="26" t="s">
        <v>0</v>
      </c>
      <c r="B2" s="26" t="s">
        <v>37</v>
      </c>
      <c r="C2" s="25">
        <v>1</v>
      </c>
      <c r="D2" s="25">
        <v>21</v>
      </c>
      <c r="E2" s="25">
        <f>20-15</f>
        <v>5</v>
      </c>
      <c r="F2" s="25">
        <v>17</v>
      </c>
      <c r="G2" s="25">
        <v>1000000</v>
      </c>
    </row>
    <row r="3" spans="1:7" x14ac:dyDescent="0.25">
      <c r="A3" s="26" t="s">
        <v>0</v>
      </c>
      <c r="B3" s="26" t="s">
        <v>35</v>
      </c>
      <c r="C3" s="25">
        <v>1</v>
      </c>
      <c r="D3" s="25">
        <v>39</v>
      </c>
      <c r="E3" s="25">
        <f>132-127</f>
        <v>5</v>
      </c>
      <c r="F3" s="25">
        <v>18</v>
      </c>
      <c r="G3" s="25">
        <v>1000000</v>
      </c>
    </row>
    <row r="4" spans="1:7" x14ac:dyDescent="0.25">
      <c r="A4" s="26" t="s">
        <v>0</v>
      </c>
      <c r="B4" s="26" t="s">
        <v>36</v>
      </c>
      <c r="C4" s="25">
        <v>1</v>
      </c>
      <c r="D4" s="25">
        <v>48</v>
      </c>
      <c r="E4" s="25">
        <f>52-42</f>
        <v>10</v>
      </c>
      <c r="F4" s="25">
        <v>20</v>
      </c>
      <c r="G4" s="25">
        <v>1000000</v>
      </c>
    </row>
    <row r="5" spans="1:7" x14ac:dyDescent="0.25">
      <c r="A5" s="26" t="s">
        <v>1</v>
      </c>
      <c r="B5" s="26" t="s">
        <v>40</v>
      </c>
      <c r="C5" s="25">
        <v>1</v>
      </c>
      <c r="D5" s="25">
        <v>34</v>
      </c>
      <c r="E5" s="25">
        <f>50-45</f>
        <v>5</v>
      </c>
      <c r="F5" s="25">
        <v>20</v>
      </c>
      <c r="G5" s="25">
        <v>1000000</v>
      </c>
    </row>
    <row r="6" spans="1:7" x14ac:dyDescent="0.25">
      <c r="A6" s="26" t="s">
        <v>1</v>
      </c>
      <c r="B6" s="26" t="s">
        <v>38</v>
      </c>
      <c r="C6" s="25">
        <v>1</v>
      </c>
      <c r="D6" s="25">
        <v>35</v>
      </c>
      <c r="E6" s="25">
        <f>20-15</f>
        <v>5</v>
      </c>
      <c r="F6" s="25">
        <v>19</v>
      </c>
      <c r="G6" s="25">
        <v>1000000</v>
      </c>
    </row>
    <row r="7" spans="1:7" x14ac:dyDescent="0.25">
      <c r="A7" s="26" t="s">
        <v>1</v>
      </c>
      <c r="B7" s="26" t="s">
        <v>39</v>
      </c>
      <c r="C7" s="25">
        <v>1</v>
      </c>
      <c r="D7" s="25">
        <v>50</v>
      </c>
      <c r="E7" s="25">
        <f>20-10</f>
        <v>10</v>
      </c>
      <c r="F7" s="25">
        <v>24</v>
      </c>
      <c r="G7" s="25">
        <v>1000000</v>
      </c>
    </row>
    <row r="8" spans="1:7" x14ac:dyDescent="0.25">
      <c r="A8" s="26" t="s">
        <v>2</v>
      </c>
      <c r="B8" s="26" t="s">
        <v>33</v>
      </c>
      <c r="C8" s="25">
        <v>1</v>
      </c>
      <c r="D8" s="25">
        <v>30</v>
      </c>
      <c r="E8" s="25">
        <f>20-10</f>
        <v>10</v>
      </c>
      <c r="F8" s="25">
        <v>18</v>
      </c>
      <c r="G8" s="25">
        <v>1000000</v>
      </c>
    </row>
    <row r="9" spans="1:7" x14ac:dyDescent="0.25">
      <c r="A9" s="26" t="s">
        <v>2</v>
      </c>
      <c r="B9" s="26" t="s">
        <v>34</v>
      </c>
      <c r="C9" s="25">
        <v>1</v>
      </c>
      <c r="D9" s="25">
        <f>27</f>
        <v>27</v>
      </c>
      <c r="E9" s="25">
        <f>30-20</f>
        <v>10</v>
      </c>
      <c r="F9" s="25">
        <v>21</v>
      </c>
      <c r="G9" s="25">
        <v>1000000</v>
      </c>
    </row>
    <row r="10" spans="1:7" x14ac:dyDescent="0.25">
      <c r="A10" s="26" t="s">
        <v>3</v>
      </c>
      <c r="B10" s="26" t="s">
        <v>31</v>
      </c>
      <c r="C10" s="25">
        <v>1</v>
      </c>
      <c r="D10" s="25">
        <v>27</v>
      </c>
      <c r="E10" s="25">
        <f>67-62</f>
        <v>5</v>
      </c>
      <c r="F10" s="25">
        <v>21</v>
      </c>
      <c r="G10" s="25">
        <v>1000000</v>
      </c>
    </row>
    <row r="11" spans="1:7" x14ac:dyDescent="0.25">
      <c r="A11" s="26" t="s">
        <v>3</v>
      </c>
      <c r="B11" s="26" t="s">
        <v>32</v>
      </c>
      <c r="C11" s="25">
        <v>1</v>
      </c>
      <c r="D11" s="25">
        <f>11-5-1+6</f>
        <v>11</v>
      </c>
      <c r="E11" s="25">
        <f>259-229</f>
        <v>30</v>
      </c>
      <c r="F11" s="25">
        <v>22</v>
      </c>
      <c r="G11" s="25">
        <v>1000000</v>
      </c>
    </row>
    <row r="12" spans="1:7" x14ac:dyDescent="0.25">
      <c r="A12" s="26" t="s">
        <v>4</v>
      </c>
      <c r="B12" s="26" t="s">
        <v>25</v>
      </c>
      <c r="C12" s="25">
        <v>1</v>
      </c>
      <c r="D12" s="25">
        <v>3</v>
      </c>
      <c r="E12" s="25">
        <v>80</v>
      </c>
      <c r="F12" s="25">
        <v>32</v>
      </c>
      <c r="G12" s="25">
        <v>1000000</v>
      </c>
    </row>
    <row r="13" spans="1:7" x14ac:dyDescent="0.25">
      <c r="A13" s="26" t="s">
        <v>5</v>
      </c>
      <c r="B13" s="26" t="s">
        <v>28</v>
      </c>
      <c r="C13" s="25">
        <v>1</v>
      </c>
      <c r="D13" s="25">
        <v>5</v>
      </c>
      <c r="E13" s="25">
        <v>25</v>
      </c>
      <c r="F13" s="25">
        <v>16</v>
      </c>
      <c r="G13" s="25">
        <v>1000000</v>
      </c>
    </row>
    <row r="14" spans="1:7" x14ac:dyDescent="0.25">
      <c r="A14" s="26" t="s">
        <v>7</v>
      </c>
      <c r="B14" s="26" t="s">
        <v>112</v>
      </c>
      <c r="C14" s="25">
        <v>1</v>
      </c>
      <c r="D14" s="25">
        <v>23</v>
      </c>
      <c r="E14" s="25">
        <f>26-11</f>
        <v>15</v>
      </c>
      <c r="F14" s="25">
        <v>32</v>
      </c>
      <c r="G14" s="25">
        <v>1000000</v>
      </c>
    </row>
    <row r="15" spans="1:7" x14ac:dyDescent="0.25">
      <c r="A15" s="26" t="s">
        <v>7</v>
      </c>
      <c r="B15" s="26" t="s">
        <v>30</v>
      </c>
      <c r="C15" s="25">
        <v>1</v>
      </c>
      <c r="D15" s="25">
        <v>37</v>
      </c>
      <c r="E15" s="15">
        <f>50+10</f>
        <v>60</v>
      </c>
      <c r="F15" s="25">
        <f>32-4</f>
        <v>28</v>
      </c>
      <c r="G15" s="25">
        <v>1000000</v>
      </c>
    </row>
    <row r="16" spans="1:7" x14ac:dyDescent="0.25">
      <c r="A16" s="26" t="s">
        <v>7</v>
      </c>
      <c r="B16" s="26" t="s">
        <v>29</v>
      </c>
      <c r="C16" s="25">
        <v>1</v>
      </c>
      <c r="D16" s="25">
        <v>37</v>
      </c>
      <c r="E16" s="15">
        <f>50+10</f>
        <v>60</v>
      </c>
      <c r="F16" s="25">
        <f>32-4</f>
        <v>28</v>
      </c>
      <c r="G16" s="25">
        <v>1000000</v>
      </c>
    </row>
    <row r="17" spans="1:7" x14ac:dyDescent="0.25">
      <c r="A17" s="26" t="s">
        <v>8</v>
      </c>
      <c r="B17" s="26" t="s">
        <v>41</v>
      </c>
      <c r="C17" s="25">
        <v>1</v>
      </c>
      <c r="D17" s="25">
        <f>8+1</f>
        <v>9</v>
      </c>
      <c r="E17" s="25">
        <v>82</v>
      </c>
      <c r="F17" s="25">
        <v>32</v>
      </c>
      <c r="G17" s="25">
        <v>1000000</v>
      </c>
    </row>
    <row r="18" spans="1:7" x14ac:dyDescent="0.25">
      <c r="A18" s="26" t="s">
        <v>13</v>
      </c>
      <c r="B18" s="26" t="s">
        <v>26</v>
      </c>
      <c r="C18" s="25">
        <v>1</v>
      </c>
      <c r="D18" s="25">
        <v>5</v>
      </c>
      <c r="E18" s="25">
        <f>360+15</f>
        <v>375</v>
      </c>
      <c r="F18" s="25">
        <f>32-8-6</f>
        <v>18</v>
      </c>
      <c r="G18" s="25">
        <v>1000000</v>
      </c>
    </row>
    <row r="19" spans="1:7" x14ac:dyDescent="0.25">
      <c r="A19" s="26" t="s">
        <v>14</v>
      </c>
      <c r="B19" s="26" t="s">
        <v>24</v>
      </c>
      <c r="C19" s="25">
        <v>1</v>
      </c>
      <c r="D19" s="25">
        <v>18</v>
      </c>
      <c r="E19" s="25">
        <f>645+155</f>
        <v>800</v>
      </c>
      <c r="F19" s="25">
        <v>24</v>
      </c>
      <c r="G19" s="25">
        <v>1000000</v>
      </c>
    </row>
    <row r="20" spans="1:7" x14ac:dyDescent="0.25">
      <c r="A20" s="26" t="s">
        <v>18</v>
      </c>
      <c r="B20" s="26" t="s">
        <v>23</v>
      </c>
      <c r="C20" s="25">
        <v>1</v>
      </c>
      <c r="D20" s="25">
        <f>9</f>
        <v>9</v>
      </c>
      <c r="E20" s="25">
        <f>90+10</f>
        <v>100</v>
      </c>
      <c r="F20" s="25">
        <v>24</v>
      </c>
      <c r="G20" s="25">
        <v>1000000</v>
      </c>
    </row>
    <row r="21" spans="1:7" x14ac:dyDescent="0.25">
      <c r="A21" s="26" t="s">
        <v>19</v>
      </c>
      <c r="B21" s="26" t="s">
        <v>22</v>
      </c>
      <c r="C21" s="25">
        <v>1</v>
      </c>
      <c r="D21" s="25">
        <f>7</f>
        <v>7</v>
      </c>
      <c r="E21" s="25">
        <f>120+10+15</f>
        <v>145</v>
      </c>
      <c r="F21" s="25">
        <v>16</v>
      </c>
      <c r="G21" s="25">
        <v>1000000</v>
      </c>
    </row>
    <row r="22" spans="1:7" x14ac:dyDescent="0.25">
      <c r="A22" s="26" t="s">
        <v>21</v>
      </c>
      <c r="B22" s="26" t="s">
        <v>27</v>
      </c>
      <c r="C22" s="25">
        <v>1</v>
      </c>
      <c r="D22" s="25">
        <v>11</v>
      </c>
      <c r="E22" s="25">
        <v>20</v>
      </c>
      <c r="F22" s="25">
        <v>32</v>
      </c>
      <c r="G22" s="25">
        <v>1000000</v>
      </c>
    </row>
    <row r="23" spans="1:7" x14ac:dyDescent="0.25">
      <c r="A23" s="25" t="s">
        <v>128</v>
      </c>
      <c r="B23" s="25" t="s">
        <v>129</v>
      </c>
      <c r="C23" s="25">
        <v>1</v>
      </c>
      <c r="D23" s="25">
        <v>7.87</v>
      </c>
      <c r="E23" s="25">
        <v>1E-4</v>
      </c>
      <c r="F23" s="25">
        <v>31</v>
      </c>
      <c r="G23" s="25">
        <v>1000000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9" sqref="I49"/>
    </sheetView>
  </sheetViews>
  <sheetFormatPr defaultColWidth="11.42578125" defaultRowHeight="15" x14ac:dyDescent="0.25"/>
  <cols>
    <col min="1" max="1" width="18.140625" style="15" bestFit="1" customWidth="1"/>
    <col min="2" max="16384" width="11.42578125" style="15"/>
  </cols>
  <sheetData>
    <row r="1" spans="1:29" x14ac:dyDescent="0.25">
      <c r="A1" s="25"/>
      <c r="B1" s="26" t="s">
        <v>63</v>
      </c>
      <c r="C1" s="26" t="s">
        <v>77</v>
      </c>
      <c r="D1" s="26" t="s">
        <v>78</v>
      </c>
      <c r="E1" s="26" t="s">
        <v>67</v>
      </c>
      <c r="F1" s="26" t="s">
        <v>53</v>
      </c>
      <c r="G1" s="26" t="s">
        <v>48</v>
      </c>
      <c r="H1" s="26" t="s">
        <v>57</v>
      </c>
      <c r="I1" s="26" t="s">
        <v>42</v>
      </c>
      <c r="J1" s="26" t="s">
        <v>52</v>
      </c>
      <c r="K1" s="26" t="s">
        <v>65</v>
      </c>
      <c r="L1" s="26" t="s">
        <v>49</v>
      </c>
      <c r="M1" s="26" t="s">
        <v>43</v>
      </c>
      <c r="N1" s="26" t="s">
        <v>51</v>
      </c>
      <c r="O1" s="26" t="s">
        <v>72</v>
      </c>
      <c r="P1" s="26" t="s">
        <v>70</v>
      </c>
      <c r="Q1" s="26" t="s">
        <v>71</v>
      </c>
      <c r="R1" s="26" t="s">
        <v>47</v>
      </c>
      <c r="S1" s="26" t="s">
        <v>55</v>
      </c>
      <c r="T1" s="26" t="s">
        <v>54</v>
      </c>
      <c r="U1" s="26" t="s">
        <v>58</v>
      </c>
      <c r="V1" s="26" t="s">
        <v>50</v>
      </c>
      <c r="W1" s="26" t="s">
        <v>66</v>
      </c>
      <c r="X1" s="25" t="s">
        <v>119</v>
      </c>
      <c r="Y1" s="25" t="s">
        <v>120</v>
      </c>
      <c r="Z1" s="25" t="s">
        <v>121</v>
      </c>
      <c r="AA1" s="26" t="s">
        <v>124</v>
      </c>
      <c r="AB1" s="25" t="s">
        <v>125</v>
      </c>
      <c r="AC1" s="25" t="s">
        <v>126</v>
      </c>
    </row>
    <row r="2" spans="1:29" x14ac:dyDescent="0.25">
      <c r="A2" s="26" t="s">
        <v>37</v>
      </c>
      <c r="B2" s="25">
        <v>14.44</v>
      </c>
      <c r="C2" s="25">
        <v>11.21</v>
      </c>
      <c r="D2" s="25">
        <v>11.67</v>
      </c>
      <c r="E2" s="25">
        <v>16.36</v>
      </c>
      <c r="F2" s="25">
        <v>16.32</v>
      </c>
      <c r="G2" s="25">
        <v>16.440000000000001</v>
      </c>
      <c r="H2" s="25">
        <v>16.78</v>
      </c>
      <c r="I2" s="25">
        <v>16.739999999999998</v>
      </c>
      <c r="J2" s="25">
        <v>16.739999999999998</v>
      </c>
      <c r="K2" s="25">
        <v>16.91</v>
      </c>
      <c r="L2" s="25">
        <v>17.350000000000001</v>
      </c>
      <c r="M2" s="25">
        <v>17.27</v>
      </c>
      <c r="N2" s="25">
        <v>17.739999999999998</v>
      </c>
      <c r="O2" s="25">
        <v>17.760000000000002</v>
      </c>
      <c r="P2" s="25">
        <v>14.43</v>
      </c>
      <c r="Q2" s="25">
        <v>13.62</v>
      </c>
      <c r="R2" s="25">
        <v>12.59</v>
      </c>
      <c r="S2" s="25">
        <v>12.7</v>
      </c>
      <c r="T2" s="25">
        <v>11.81</v>
      </c>
      <c r="U2" s="25">
        <v>10.9</v>
      </c>
      <c r="V2" s="25">
        <v>10.69</v>
      </c>
      <c r="W2" s="25">
        <v>11.52</v>
      </c>
      <c r="X2" s="25">
        <v>12.38</v>
      </c>
      <c r="Y2" s="25">
        <v>12.38</v>
      </c>
      <c r="Z2" s="25">
        <v>11.52</v>
      </c>
      <c r="AA2" s="30">
        <v>11.95</v>
      </c>
      <c r="AB2" s="30">
        <v>14.49</v>
      </c>
      <c r="AC2" s="30">
        <v>13.56</v>
      </c>
    </row>
    <row r="3" spans="1:29" x14ac:dyDescent="0.25">
      <c r="A3" s="26" t="s">
        <v>35</v>
      </c>
      <c r="B3" s="25">
        <v>8.16</v>
      </c>
      <c r="C3" s="25">
        <v>17.57</v>
      </c>
      <c r="D3" s="25">
        <v>18.02</v>
      </c>
      <c r="E3" s="25">
        <v>10.97</v>
      </c>
      <c r="F3" s="25">
        <v>10.89</v>
      </c>
      <c r="G3" s="25">
        <v>10.95</v>
      </c>
      <c r="H3" s="25">
        <v>11.21</v>
      </c>
      <c r="I3" s="25">
        <v>11.19</v>
      </c>
      <c r="J3" s="25">
        <v>11.19</v>
      </c>
      <c r="K3" s="25">
        <v>11.3</v>
      </c>
      <c r="L3" s="25">
        <v>11.74</v>
      </c>
      <c r="M3" s="25">
        <v>11.85</v>
      </c>
      <c r="N3" s="25">
        <v>12.32</v>
      </c>
      <c r="O3" s="25">
        <v>12.35</v>
      </c>
      <c r="P3" s="25">
        <v>16.41</v>
      </c>
      <c r="Q3" s="25">
        <v>16.059999999999999</v>
      </c>
      <c r="R3" s="25">
        <v>18.920000000000002</v>
      </c>
      <c r="S3" s="25">
        <v>19</v>
      </c>
      <c r="T3" s="25">
        <v>18.12</v>
      </c>
      <c r="U3" s="25">
        <v>17.260000000000002</v>
      </c>
      <c r="V3" s="25">
        <v>17</v>
      </c>
      <c r="W3" s="25">
        <v>17.86</v>
      </c>
      <c r="X3" s="25">
        <v>13.02</v>
      </c>
      <c r="Y3" s="25">
        <v>10.42</v>
      </c>
      <c r="Z3" s="25">
        <v>13.3</v>
      </c>
      <c r="AA3" s="30">
        <v>18.3</v>
      </c>
      <c r="AB3" s="30">
        <v>16.46</v>
      </c>
      <c r="AC3" s="30">
        <v>16.53</v>
      </c>
    </row>
    <row r="4" spans="1:29" x14ac:dyDescent="0.25">
      <c r="A4" s="26" t="s">
        <v>36</v>
      </c>
      <c r="B4" s="25">
        <v>8.76</v>
      </c>
      <c r="C4" s="25">
        <v>17.739999999999998</v>
      </c>
      <c r="D4" s="25">
        <v>18.190000000000001</v>
      </c>
      <c r="E4" s="25">
        <v>10.07</v>
      </c>
      <c r="F4" s="25">
        <v>9.9600000000000009</v>
      </c>
      <c r="G4" s="25">
        <v>9.98</v>
      </c>
      <c r="H4" s="25">
        <v>10.19</v>
      </c>
      <c r="I4" s="25">
        <v>10.18</v>
      </c>
      <c r="J4" s="25">
        <v>10.18</v>
      </c>
      <c r="K4" s="25">
        <v>10.28</v>
      </c>
      <c r="L4" s="25">
        <v>10.72</v>
      </c>
      <c r="M4" s="25">
        <v>10.93</v>
      </c>
      <c r="N4" s="25">
        <v>11.4</v>
      </c>
      <c r="O4" s="25">
        <v>11.43</v>
      </c>
      <c r="P4" s="25">
        <v>15.94</v>
      </c>
      <c r="Q4" s="25">
        <v>15.6</v>
      </c>
      <c r="R4" s="25">
        <v>19.09</v>
      </c>
      <c r="S4" s="25">
        <v>15.98</v>
      </c>
      <c r="T4" s="25">
        <v>18.29</v>
      </c>
      <c r="U4" s="25">
        <v>17.43</v>
      </c>
      <c r="V4" s="25">
        <v>17.170000000000002</v>
      </c>
      <c r="W4" s="25">
        <v>18.03</v>
      </c>
      <c r="X4" s="25">
        <v>13.19</v>
      </c>
      <c r="Y4" s="25">
        <v>10.01</v>
      </c>
      <c r="Z4" s="25">
        <v>13.47</v>
      </c>
      <c r="AA4" s="30">
        <v>18.47</v>
      </c>
      <c r="AB4" s="30">
        <v>16</v>
      </c>
      <c r="AC4" s="30">
        <v>16.059999999999999</v>
      </c>
    </row>
    <row r="5" spans="1:29" x14ac:dyDescent="0.25">
      <c r="A5" s="26" t="s">
        <v>40</v>
      </c>
      <c r="B5" s="25">
        <v>14.44</v>
      </c>
      <c r="C5" s="25">
        <v>11.21</v>
      </c>
      <c r="D5" s="25">
        <v>11.67</v>
      </c>
      <c r="E5" s="25">
        <v>16.36</v>
      </c>
      <c r="F5" s="25">
        <v>16.32</v>
      </c>
      <c r="G5" s="25">
        <v>16.440000000000001</v>
      </c>
      <c r="H5" s="25">
        <v>16.78</v>
      </c>
      <c r="I5" s="25">
        <v>16.739999999999998</v>
      </c>
      <c r="J5" s="25">
        <v>16.739999999999998</v>
      </c>
      <c r="K5" s="25">
        <v>16.91</v>
      </c>
      <c r="L5" s="25">
        <v>17.350000000000001</v>
      </c>
      <c r="M5" s="25">
        <v>17.27</v>
      </c>
      <c r="N5" s="25">
        <v>17.739999999999998</v>
      </c>
      <c r="O5" s="25">
        <v>17.760000000000002</v>
      </c>
      <c r="P5" s="25">
        <v>14.43</v>
      </c>
      <c r="Q5" s="25">
        <v>13.62</v>
      </c>
      <c r="R5" s="25">
        <v>12.59</v>
      </c>
      <c r="S5" s="25">
        <v>12.7</v>
      </c>
      <c r="T5" s="25">
        <v>11.81</v>
      </c>
      <c r="U5" s="25">
        <v>10.9</v>
      </c>
      <c r="V5" s="25">
        <v>10.69</v>
      </c>
      <c r="W5" s="25">
        <v>11.52</v>
      </c>
      <c r="X5" s="25">
        <v>12.38</v>
      </c>
      <c r="Y5" s="25">
        <v>12.38</v>
      </c>
      <c r="Z5" s="25">
        <v>11.52</v>
      </c>
      <c r="AA5" s="30">
        <v>11.95</v>
      </c>
      <c r="AB5" s="30">
        <v>14.49</v>
      </c>
      <c r="AC5" s="30">
        <v>13.56</v>
      </c>
    </row>
    <row r="6" spans="1:29" x14ac:dyDescent="0.25">
      <c r="A6" s="26" t="s">
        <v>38</v>
      </c>
      <c r="B6" s="25">
        <v>8.16</v>
      </c>
      <c r="C6" s="25">
        <v>17.57</v>
      </c>
      <c r="D6" s="25">
        <v>18.02</v>
      </c>
      <c r="E6" s="25">
        <v>10.97</v>
      </c>
      <c r="F6" s="25">
        <v>10.89</v>
      </c>
      <c r="G6" s="25">
        <v>10.95</v>
      </c>
      <c r="H6" s="25">
        <v>11.21</v>
      </c>
      <c r="I6" s="25">
        <v>11.19</v>
      </c>
      <c r="J6" s="25">
        <v>11.19</v>
      </c>
      <c r="K6" s="25">
        <v>11.3</v>
      </c>
      <c r="L6" s="25">
        <v>11.74</v>
      </c>
      <c r="M6" s="25">
        <v>11.85</v>
      </c>
      <c r="N6" s="25">
        <v>12.32</v>
      </c>
      <c r="O6" s="25">
        <v>12.35</v>
      </c>
      <c r="P6" s="25">
        <v>16.41</v>
      </c>
      <c r="Q6" s="25">
        <v>16.059999999999999</v>
      </c>
      <c r="R6" s="25">
        <v>18.920000000000002</v>
      </c>
      <c r="S6" s="25">
        <v>19</v>
      </c>
      <c r="T6" s="25">
        <v>18.12</v>
      </c>
      <c r="U6" s="25">
        <v>17.260000000000002</v>
      </c>
      <c r="V6" s="25">
        <v>17</v>
      </c>
      <c r="W6" s="25">
        <v>17.86</v>
      </c>
      <c r="X6" s="25">
        <v>13.02</v>
      </c>
      <c r="Y6" s="25">
        <v>10.42</v>
      </c>
      <c r="Z6" s="25">
        <v>13.3</v>
      </c>
      <c r="AA6" s="30">
        <v>18.3</v>
      </c>
      <c r="AB6" s="30">
        <v>16.46</v>
      </c>
      <c r="AC6" s="30">
        <v>16.53</v>
      </c>
    </row>
    <row r="7" spans="1:29" x14ac:dyDescent="0.25">
      <c r="A7" s="26" t="s">
        <v>39</v>
      </c>
      <c r="B7" s="25">
        <v>8.76</v>
      </c>
      <c r="C7" s="25">
        <v>17.739999999999998</v>
      </c>
      <c r="D7" s="25">
        <v>18.190000000000001</v>
      </c>
      <c r="E7" s="25">
        <v>10.07</v>
      </c>
      <c r="F7" s="25">
        <v>9.9600000000000009</v>
      </c>
      <c r="G7" s="25">
        <v>9.98</v>
      </c>
      <c r="H7" s="25">
        <v>10.19</v>
      </c>
      <c r="I7" s="25">
        <v>10.18</v>
      </c>
      <c r="J7" s="25">
        <v>10.18</v>
      </c>
      <c r="K7" s="25">
        <v>10.28</v>
      </c>
      <c r="L7" s="25">
        <v>10.72</v>
      </c>
      <c r="M7" s="25">
        <v>10.93</v>
      </c>
      <c r="N7" s="25">
        <v>11.4</v>
      </c>
      <c r="O7" s="25">
        <v>11.43</v>
      </c>
      <c r="P7" s="25">
        <v>15.94</v>
      </c>
      <c r="Q7" s="25">
        <v>15.6</v>
      </c>
      <c r="R7" s="25">
        <v>19.09</v>
      </c>
      <c r="S7" s="25">
        <v>15.98</v>
      </c>
      <c r="T7" s="25">
        <v>18.29</v>
      </c>
      <c r="U7" s="25">
        <v>17.43</v>
      </c>
      <c r="V7" s="25">
        <v>17.170000000000002</v>
      </c>
      <c r="W7" s="25">
        <v>18.03</v>
      </c>
      <c r="X7" s="25">
        <v>13.19</v>
      </c>
      <c r="Y7" s="25">
        <v>10.01</v>
      </c>
      <c r="Z7" s="25">
        <v>13.47</v>
      </c>
      <c r="AA7" s="30">
        <v>18.47</v>
      </c>
      <c r="AB7" s="30">
        <v>16</v>
      </c>
      <c r="AC7" s="30">
        <v>16.059999999999999</v>
      </c>
    </row>
    <row r="8" spans="1:29" x14ac:dyDescent="0.25">
      <c r="A8" s="26" t="s">
        <v>33</v>
      </c>
      <c r="B8" s="25">
        <v>8.16</v>
      </c>
      <c r="C8" s="25">
        <v>17.57</v>
      </c>
      <c r="D8" s="25">
        <v>18.02</v>
      </c>
      <c r="E8" s="25">
        <v>10.97</v>
      </c>
      <c r="F8" s="25">
        <v>10.89</v>
      </c>
      <c r="G8" s="25">
        <v>10.95</v>
      </c>
      <c r="H8" s="25">
        <v>11.21</v>
      </c>
      <c r="I8" s="25">
        <v>11.19</v>
      </c>
      <c r="J8" s="25">
        <v>11.19</v>
      </c>
      <c r="K8" s="25">
        <v>11.3</v>
      </c>
      <c r="L8" s="25">
        <v>11.74</v>
      </c>
      <c r="M8" s="25">
        <v>11.85</v>
      </c>
      <c r="N8" s="25">
        <v>12.32</v>
      </c>
      <c r="O8" s="25">
        <v>12.35</v>
      </c>
      <c r="P8" s="25">
        <v>16.41</v>
      </c>
      <c r="Q8" s="25">
        <v>16.059999999999999</v>
      </c>
      <c r="R8" s="25">
        <v>18.920000000000002</v>
      </c>
      <c r="S8" s="25">
        <v>19</v>
      </c>
      <c r="T8" s="25">
        <v>18.12</v>
      </c>
      <c r="U8" s="25">
        <v>17.260000000000002</v>
      </c>
      <c r="V8" s="25">
        <v>17</v>
      </c>
      <c r="W8" s="25">
        <v>17.86</v>
      </c>
      <c r="X8" s="25">
        <v>13.02</v>
      </c>
      <c r="Y8" s="25">
        <v>10.42</v>
      </c>
      <c r="Z8" s="25">
        <v>13.3</v>
      </c>
      <c r="AA8" s="30">
        <v>18.3</v>
      </c>
      <c r="AB8" s="30">
        <v>16.46</v>
      </c>
      <c r="AC8" s="30">
        <v>16.53</v>
      </c>
    </row>
    <row r="9" spans="1:29" x14ac:dyDescent="0.25">
      <c r="A9" s="26" t="s">
        <v>34</v>
      </c>
      <c r="B9" s="25">
        <v>8.76</v>
      </c>
      <c r="C9" s="25">
        <v>17.739999999999998</v>
      </c>
      <c r="D9" s="25">
        <v>18.190000000000001</v>
      </c>
      <c r="E9" s="25">
        <v>10.07</v>
      </c>
      <c r="F9" s="25">
        <v>9.9600000000000009</v>
      </c>
      <c r="G9" s="25">
        <v>9.98</v>
      </c>
      <c r="H9" s="25">
        <v>10.19</v>
      </c>
      <c r="I9" s="25">
        <v>10.18</v>
      </c>
      <c r="J9" s="25">
        <v>10.18</v>
      </c>
      <c r="K9" s="25">
        <v>10.28</v>
      </c>
      <c r="L9" s="25">
        <v>10.72</v>
      </c>
      <c r="M9" s="25">
        <v>10.93</v>
      </c>
      <c r="N9" s="25">
        <v>11.4</v>
      </c>
      <c r="O9" s="25">
        <v>11.43</v>
      </c>
      <c r="P9" s="25">
        <v>15.94</v>
      </c>
      <c r="Q9" s="25">
        <v>15.6</v>
      </c>
      <c r="R9" s="25">
        <v>19.09</v>
      </c>
      <c r="S9" s="25">
        <v>15.98</v>
      </c>
      <c r="T9" s="25">
        <v>18.29</v>
      </c>
      <c r="U9" s="25">
        <v>17.43</v>
      </c>
      <c r="V9" s="25">
        <v>17.170000000000002</v>
      </c>
      <c r="W9" s="25">
        <v>18.03</v>
      </c>
      <c r="X9" s="25">
        <v>13.19</v>
      </c>
      <c r="Y9" s="25">
        <v>10.01</v>
      </c>
      <c r="Z9" s="25">
        <v>13.47</v>
      </c>
      <c r="AA9" s="30">
        <v>18.47</v>
      </c>
      <c r="AB9" s="30">
        <v>16</v>
      </c>
      <c r="AC9" s="30">
        <v>16.059999999999999</v>
      </c>
    </row>
    <row r="10" spans="1:29" x14ac:dyDescent="0.25">
      <c r="A10" s="26" t="s">
        <v>31</v>
      </c>
      <c r="B10" s="25">
        <v>8.16</v>
      </c>
      <c r="C10" s="25">
        <v>17.57</v>
      </c>
      <c r="D10" s="25">
        <v>18.02</v>
      </c>
      <c r="E10" s="25">
        <v>10.97</v>
      </c>
      <c r="F10" s="25">
        <v>10.89</v>
      </c>
      <c r="G10" s="25">
        <v>10.95</v>
      </c>
      <c r="H10" s="25">
        <v>11.21</v>
      </c>
      <c r="I10" s="25">
        <v>11.19</v>
      </c>
      <c r="J10" s="25">
        <v>11.19</v>
      </c>
      <c r="K10" s="25">
        <v>11.3</v>
      </c>
      <c r="L10" s="25">
        <v>11.74</v>
      </c>
      <c r="M10" s="25">
        <v>11.85</v>
      </c>
      <c r="N10" s="25">
        <v>12.32</v>
      </c>
      <c r="O10" s="25">
        <v>12.35</v>
      </c>
      <c r="P10" s="25">
        <v>16.41</v>
      </c>
      <c r="Q10" s="25">
        <v>16.059999999999999</v>
      </c>
      <c r="R10" s="25">
        <v>18.920000000000002</v>
      </c>
      <c r="S10" s="25">
        <v>19</v>
      </c>
      <c r="T10" s="25">
        <v>18.12</v>
      </c>
      <c r="U10" s="25">
        <v>17.260000000000002</v>
      </c>
      <c r="V10" s="25">
        <v>17</v>
      </c>
      <c r="W10" s="25">
        <v>17.86</v>
      </c>
      <c r="X10" s="25">
        <v>13.02</v>
      </c>
      <c r="Y10" s="25">
        <v>10.42</v>
      </c>
      <c r="Z10" s="25">
        <v>13.3</v>
      </c>
      <c r="AA10" s="30">
        <v>18.3</v>
      </c>
      <c r="AB10" s="30">
        <v>16.46</v>
      </c>
      <c r="AC10" s="30">
        <v>16.53</v>
      </c>
    </row>
    <row r="11" spans="1:29" x14ac:dyDescent="0.25">
      <c r="A11" s="26" t="s">
        <v>32</v>
      </c>
      <c r="B11" s="25">
        <v>8.76</v>
      </c>
      <c r="C11" s="25">
        <v>17.739999999999998</v>
      </c>
      <c r="D11" s="25">
        <v>18.190000000000001</v>
      </c>
      <c r="E11" s="25">
        <v>10.07</v>
      </c>
      <c r="F11" s="25">
        <v>9.9600000000000009</v>
      </c>
      <c r="G11" s="25">
        <v>9.98</v>
      </c>
      <c r="H11" s="25">
        <v>10.19</v>
      </c>
      <c r="I11" s="25">
        <v>10.18</v>
      </c>
      <c r="J11" s="25">
        <v>10.18</v>
      </c>
      <c r="K11" s="25">
        <v>10.28</v>
      </c>
      <c r="L11" s="25">
        <v>10.72</v>
      </c>
      <c r="M11" s="25">
        <v>10.93</v>
      </c>
      <c r="N11" s="25">
        <v>11.4</v>
      </c>
      <c r="O11" s="25">
        <v>11.43</v>
      </c>
      <c r="P11" s="25">
        <v>15.94</v>
      </c>
      <c r="Q11" s="25">
        <v>15.6</v>
      </c>
      <c r="R11" s="25">
        <v>19.09</v>
      </c>
      <c r="S11" s="25">
        <v>15.98</v>
      </c>
      <c r="T11" s="25">
        <v>18.29</v>
      </c>
      <c r="U11" s="25">
        <v>17.43</v>
      </c>
      <c r="V11" s="25">
        <v>17.170000000000002</v>
      </c>
      <c r="W11" s="25">
        <v>18.03</v>
      </c>
      <c r="X11" s="25">
        <v>13.19</v>
      </c>
      <c r="Y11" s="25">
        <v>10.01</v>
      </c>
      <c r="Z11" s="25">
        <v>13.47</v>
      </c>
      <c r="AA11" s="30">
        <v>18.47</v>
      </c>
      <c r="AB11" s="30">
        <v>16</v>
      </c>
      <c r="AC11" s="30">
        <v>16.059999999999999</v>
      </c>
    </row>
    <row r="12" spans="1:29" x14ac:dyDescent="0.25">
      <c r="A12" s="26" t="s">
        <v>25</v>
      </c>
      <c r="B12" s="25">
        <v>8.81</v>
      </c>
      <c r="C12" s="25">
        <v>16.75</v>
      </c>
      <c r="D12" s="25">
        <v>17.2</v>
      </c>
      <c r="E12" s="25">
        <v>10.51</v>
      </c>
      <c r="F12" s="25">
        <v>10.48</v>
      </c>
      <c r="G12" s="25">
        <v>10.6</v>
      </c>
      <c r="H12" s="25">
        <v>10.95</v>
      </c>
      <c r="I12" s="25">
        <v>10.91</v>
      </c>
      <c r="J12" s="25">
        <v>10.91</v>
      </c>
      <c r="K12" s="25">
        <v>11.11</v>
      </c>
      <c r="L12" s="25">
        <v>11.55</v>
      </c>
      <c r="M12" s="25">
        <v>11.42</v>
      </c>
      <c r="N12" s="25">
        <v>11.89</v>
      </c>
      <c r="O12" s="25">
        <v>11.91</v>
      </c>
      <c r="P12" s="25">
        <v>15.52</v>
      </c>
      <c r="Q12" s="25">
        <v>15.18</v>
      </c>
      <c r="R12" s="25">
        <v>18.100000000000001</v>
      </c>
      <c r="S12" s="25">
        <v>18.18</v>
      </c>
      <c r="T12" s="25">
        <v>17.3</v>
      </c>
      <c r="U12" s="25">
        <v>16.440000000000001</v>
      </c>
      <c r="V12" s="25">
        <v>16.18</v>
      </c>
      <c r="W12" s="25">
        <v>17.03</v>
      </c>
      <c r="X12" s="25">
        <v>12.2</v>
      </c>
      <c r="Y12" s="25">
        <v>9.5299999999999994</v>
      </c>
      <c r="Z12" s="25">
        <v>12.48</v>
      </c>
      <c r="AA12" s="25">
        <v>17.48</v>
      </c>
      <c r="AB12" s="30">
        <v>15.58</v>
      </c>
      <c r="AC12" s="30">
        <v>15.64</v>
      </c>
    </row>
    <row r="13" spans="1:29" x14ac:dyDescent="0.25">
      <c r="A13" s="26" t="s">
        <v>28</v>
      </c>
      <c r="B13" s="25">
        <v>11.32</v>
      </c>
      <c r="C13" s="25">
        <v>20.260000000000002</v>
      </c>
      <c r="D13" s="25">
        <v>17.059999999999999</v>
      </c>
      <c r="E13" s="25">
        <v>9.2899999999999991</v>
      </c>
      <c r="F13" s="25">
        <v>9.1199999999999992</v>
      </c>
      <c r="G13" s="25">
        <v>8.86</v>
      </c>
      <c r="H13" s="25">
        <v>8.41</v>
      </c>
      <c r="I13" s="25">
        <v>8.4</v>
      </c>
      <c r="J13" s="25">
        <v>8.4</v>
      </c>
      <c r="K13" s="25">
        <v>8.1</v>
      </c>
      <c r="L13" s="25">
        <v>8.16</v>
      </c>
      <c r="M13" s="25">
        <v>10.1</v>
      </c>
      <c r="N13" s="25">
        <v>10.57</v>
      </c>
      <c r="O13" s="25">
        <v>10.6</v>
      </c>
      <c r="P13" s="25">
        <v>16.03</v>
      </c>
      <c r="Q13" s="25">
        <v>15.68</v>
      </c>
      <c r="R13" s="25">
        <v>16.7</v>
      </c>
      <c r="S13" s="25">
        <v>16.059999999999999</v>
      </c>
      <c r="T13" s="25">
        <v>16.899999999999999</v>
      </c>
      <c r="U13" s="25">
        <v>19.850000000000001</v>
      </c>
      <c r="V13" s="25">
        <v>19.59</v>
      </c>
      <c r="W13" s="25">
        <v>17.149999999999999</v>
      </c>
      <c r="X13" s="25">
        <v>15.6</v>
      </c>
      <c r="Y13" s="25">
        <v>11.05</v>
      </c>
      <c r="Z13" s="25">
        <v>15.88</v>
      </c>
      <c r="AA13" s="30">
        <v>16.989999999999998</v>
      </c>
      <c r="AB13" s="30">
        <v>16.09</v>
      </c>
      <c r="AC13" s="30">
        <v>16.149999999999999</v>
      </c>
    </row>
    <row r="14" spans="1:29" s="24" customFormat="1" x14ac:dyDescent="0.25">
      <c r="A14" s="26" t="s">
        <v>112</v>
      </c>
      <c r="B14" s="25">
        <v>12.25</v>
      </c>
      <c r="C14" s="25">
        <v>17.690000000000001</v>
      </c>
      <c r="D14" s="25">
        <v>17.239999999999998</v>
      </c>
      <c r="E14" s="25">
        <v>9.39</v>
      </c>
      <c r="F14" s="25">
        <v>9.44</v>
      </c>
      <c r="G14" s="25">
        <v>9.76</v>
      </c>
      <c r="H14" s="25">
        <v>10.210000000000001</v>
      </c>
      <c r="I14" s="25">
        <v>10.17</v>
      </c>
      <c r="J14" s="25">
        <v>10.17</v>
      </c>
      <c r="K14" s="25">
        <v>10.48</v>
      </c>
      <c r="L14" s="25">
        <v>10.92</v>
      </c>
      <c r="M14" s="25">
        <v>8.61</v>
      </c>
      <c r="N14" s="25">
        <v>8.58</v>
      </c>
      <c r="O14" s="25">
        <v>8.64</v>
      </c>
      <c r="P14" s="25">
        <v>16.21</v>
      </c>
      <c r="Q14" s="25">
        <v>15.87</v>
      </c>
      <c r="R14" s="25">
        <v>16.89</v>
      </c>
      <c r="S14" s="25">
        <v>16.25</v>
      </c>
      <c r="T14" s="25">
        <v>17.09</v>
      </c>
      <c r="U14" s="25">
        <v>20.58</v>
      </c>
      <c r="V14" s="25">
        <v>20.32</v>
      </c>
      <c r="W14" s="25">
        <v>17.329999999999998</v>
      </c>
      <c r="X14" s="25">
        <v>16.329999999999998</v>
      </c>
      <c r="Y14" s="25">
        <v>11.3</v>
      </c>
      <c r="Z14" s="25">
        <v>16.61</v>
      </c>
      <c r="AA14" s="30">
        <v>17.170000000000002</v>
      </c>
      <c r="AB14" s="30">
        <v>16.27</v>
      </c>
      <c r="AC14" s="30">
        <v>16.34</v>
      </c>
    </row>
    <row r="15" spans="1:29" x14ac:dyDescent="0.25">
      <c r="A15" s="26" t="s">
        <v>30</v>
      </c>
      <c r="B15" s="25">
        <v>11.46</v>
      </c>
      <c r="C15" s="25">
        <v>20.3</v>
      </c>
      <c r="D15" s="25">
        <v>17.190000000000001</v>
      </c>
      <c r="E15" s="25">
        <v>9.43</v>
      </c>
      <c r="F15" s="25">
        <v>9.25</v>
      </c>
      <c r="G15" s="25">
        <v>9</v>
      </c>
      <c r="H15" s="25">
        <v>8.5500000000000007</v>
      </c>
      <c r="I15" s="25">
        <v>8.5399999999999991</v>
      </c>
      <c r="J15" s="25">
        <v>8.5399999999999991</v>
      </c>
      <c r="K15" s="25">
        <v>8.24</v>
      </c>
      <c r="L15" s="25">
        <v>8.0299999999999994</v>
      </c>
      <c r="M15" s="25">
        <v>10.24</v>
      </c>
      <c r="N15" s="25">
        <v>10.71</v>
      </c>
      <c r="O15" s="25">
        <v>10.74</v>
      </c>
      <c r="P15" s="25">
        <v>16.170000000000002</v>
      </c>
      <c r="Q15" s="25">
        <v>15.82</v>
      </c>
      <c r="R15" s="25">
        <v>16.84</v>
      </c>
      <c r="S15" s="25">
        <v>16.2</v>
      </c>
      <c r="T15" s="25">
        <v>17.04</v>
      </c>
      <c r="U15" s="25">
        <v>19.989999999999998</v>
      </c>
      <c r="V15" s="25">
        <v>19.73</v>
      </c>
      <c r="W15" s="25">
        <v>17.29</v>
      </c>
      <c r="X15" s="25">
        <v>15.74</v>
      </c>
      <c r="Y15" s="25">
        <v>11.19</v>
      </c>
      <c r="Z15" s="25">
        <v>16.02</v>
      </c>
      <c r="AA15" s="30">
        <v>17.13</v>
      </c>
      <c r="AB15" s="30">
        <v>16.22</v>
      </c>
      <c r="AC15" s="30">
        <v>16.29</v>
      </c>
    </row>
    <row r="16" spans="1:29" x14ac:dyDescent="0.25">
      <c r="A16" s="26" t="s">
        <v>29</v>
      </c>
      <c r="B16" s="25">
        <v>13.95</v>
      </c>
      <c r="C16" s="25">
        <v>8.48</v>
      </c>
      <c r="D16" s="25">
        <v>8.94</v>
      </c>
      <c r="E16" s="25">
        <v>18.87</v>
      </c>
      <c r="F16" s="25">
        <v>18.829999999999998</v>
      </c>
      <c r="G16" s="25">
        <v>18.940000000000001</v>
      </c>
      <c r="H16" s="25">
        <v>19.29</v>
      </c>
      <c r="I16" s="25">
        <v>19.25</v>
      </c>
      <c r="J16" s="25">
        <v>19.25</v>
      </c>
      <c r="K16" s="25">
        <v>19.41</v>
      </c>
      <c r="L16" s="25">
        <v>19.850000000000001</v>
      </c>
      <c r="M16" s="25">
        <v>19.77</v>
      </c>
      <c r="N16" s="25">
        <v>20.239999999999998</v>
      </c>
      <c r="O16" s="25">
        <v>20.27</v>
      </c>
      <c r="P16" s="25">
        <v>11.7</v>
      </c>
      <c r="Q16" s="25">
        <v>10.9</v>
      </c>
      <c r="R16" s="25">
        <v>9.86</v>
      </c>
      <c r="S16" s="25">
        <v>9.98</v>
      </c>
      <c r="T16" s="25">
        <v>9.1199999999999992</v>
      </c>
      <c r="U16" s="25">
        <v>8.17</v>
      </c>
      <c r="V16" s="25">
        <v>8.44</v>
      </c>
      <c r="W16" s="25">
        <v>8.7899999999999991</v>
      </c>
      <c r="X16" s="25">
        <v>11.88</v>
      </c>
      <c r="Y16" s="25">
        <v>17.89</v>
      </c>
      <c r="Z16" s="25">
        <v>14.02</v>
      </c>
      <c r="AA16" s="30">
        <v>9.2200000000000006</v>
      </c>
      <c r="AB16" s="30">
        <v>11.77</v>
      </c>
      <c r="AC16" s="30">
        <v>10.84</v>
      </c>
    </row>
    <row r="17" spans="1:29" x14ac:dyDescent="0.25">
      <c r="A17" s="26" t="s">
        <v>41</v>
      </c>
      <c r="B17" s="25">
        <v>13.23</v>
      </c>
      <c r="C17" s="25">
        <v>12.42</v>
      </c>
      <c r="D17" s="25">
        <v>11.97</v>
      </c>
      <c r="E17" s="25">
        <v>11.69</v>
      </c>
      <c r="F17" s="25">
        <v>11.8</v>
      </c>
      <c r="G17" s="25">
        <v>12.1</v>
      </c>
      <c r="H17" s="25">
        <v>12.56</v>
      </c>
      <c r="I17" s="25">
        <v>12.52</v>
      </c>
      <c r="J17" s="25">
        <v>12.52</v>
      </c>
      <c r="K17" s="25">
        <v>12.82</v>
      </c>
      <c r="L17" s="25">
        <v>13.26</v>
      </c>
      <c r="M17" s="25">
        <v>12.63</v>
      </c>
      <c r="N17" s="25">
        <v>13.1</v>
      </c>
      <c r="O17" s="25">
        <v>13.13</v>
      </c>
      <c r="P17" s="25">
        <v>10.89</v>
      </c>
      <c r="Q17" s="25">
        <v>10.55</v>
      </c>
      <c r="R17" s="25">
        <v>11.59</v>
      </c>
      <c r="S17" s="25">
        <v>10.93</v>
      </c>
      <c r="T17" s="25">
        <v>11.81</v>
      </c>
      <c r="U17" s="25">
        <v>12.67</v>
      </c>
      <c r="V17" s="25">
        <v>12.89</v>
      </c>
      <c r="W17" s="25">
        <v>12.06</v>
      </c>
      <c r="X17" s="25">
        <v>16.86</v>
      </c>
      <c r="Y17" s="25">
        <v>10.86</v>
      </c>
      <c r="Z17" s="25">
        <v>12.28</v>
      </c>
      <c r="AA17" s="30">
        <v>11.9</v>
      </c>
      <c r="AB17" s="30">
        <v>10.95</v>
      </c>
      <c r="AC17" s="30">
        <v>11.01</v>
      </c>
    </row>
    <row r="18" spans="1:29" x14ac:dyDescent="0.25">
      <c r="A18" s="26" t="s">
        <v>26</v>
      </c>
      <c r="B18" s="25">
        <v>15.61</v>
      </c>
      <c r="C18" s="25">
        <v>9.52</v>
      </c>
      <c r="D18" s="25">
        <v>9.11</v>
      </c>
      <c r="E18" s="25">
        <v>14.81</v>
      </c>
      <c r="F18" s="25">
        <v>14.93</v>
      </c>
      <c r="G18" s="25">
        <v>15.23</v>
      </c>
      <c r="H18" s="25">
        <v>15.68</v>
      </c>
      <c r="I18" s="25">
        <v>15.64</v>
      </c>
      <c r="J18" s="25">
        <v>15.64</v>
      </c>
      <c r="K18" s="25">
        <v>15.95</v>
      </c>
      <c r="L18" s="25">
        <v>16.39</v>
      </c>
      <c r="M18" s="25">
        <v>15.76</v>
      </c>
      <c r="N18" s="25">
        <v>16.23</v>
      </c>
      <c r="O18" s="25">
        <v>16.260000000000002</v>
      </c>
      <c r="P18" s="25">
        <v>10.15</v>
      </c>
      <c r="Q18" s="25">
        <v>9.4</v>
      </c>
      <c r="R18" s="25">
        <v>8.83</v>
      </c>
      <c r="S18" s="25">
        <v>8.48</v>
      </c>
      <c r="T18" s="25">
        <v>8.84</v>
      </c>
      <c r="U18" s="25">
        <v>9.73</v>
      </c>
      <c r="V18" s="25">
        <v>9.86</v>
      </c>
      <c r="W18" s="25">
        <v>9.15</v>
      </c>
      <c r="X18" s="25">
        <v>13.57</v>
      </c>
      <c r="Y18" s="25">
        <v>13.98</v>
      </c>
      <c r="Z18" s="25">
        <v>14.42</v>
      </c>
      <c r="AA18" s="30">
        <v>9.0399999999999991</v>
      </c>
      <c r="AB18" s="30">
        <v>10.210000000000001</v>
      </c>
      <c r="AC18" s="30">
        <v>9.33</v>
      </c>
    </row>
    <row r="19" spans="1:29" x14ac:dyDescent="0.25">
      <c r="A19" s="26" t="s">
        <v>24</v>
      </c>
      <c r="B19" s="25">
        <v>14.59</v>
      </c>
      <c r="C19" s="25">
        <v>6.24</v>
      </c>
      <c r="D19" s="25">
        <v>6.74</v>
      </c>
      <c r="E19" s="25">
        <v>19.510000000000002</v>
      </c>
      <c r="F19" s="25">
        <v>19.47</v>
      </c>
      <c r="G19" s="25">
        <v>19.59</v>
      </c>
      <c r="H19" s="25">
        <v>19.940000000000001</v>
      </c>
      <c r="I19" s="25">
        <v>19.89</v>
      </c>
      <c r="J19" s="25">
        <v>19.89</v>
      </c>
      <c r="K19" s="25">
        <v>20.059999999999999</v>
      </c>
      <c r="L19" s="25">
        <v>20.5</v>
      </c>
      <c r="M19" s="25">
        <v>20.420000000000002</v>
      </c>
      <c r="N19" s="25">
        <v>20.89</v>
      </c>
      <c r="O19" s="25">
        <v>20.92</v>
      </c>
      <c r="P19" s="25">
        <v>11.5</v>
      </c>
      <c r="Q19" s="25">
        <v>10.7</v>
      </c>
      <c r="R19" s="25">
        <v>9.66</v>
      </c>
      <c r="S19" s="25">
        <v>9.7799999999999994</v>
      </c>
      <c r="T19" s="25">
        <v>8.9499999999999993</v>
      </c>
      <c r="U19" s="25">
        <v>8.2799999999999994</v>
      </c>
      <c r="V19" s="25">
        <v>8.66</v>
      </c>
      <c r="W19" s="25">
        <v>8.6</v>
      </c>
      <c r="X19" s="25">
        <v>12.53</v>
      </c>
      <c r="Y19" s="25">
        <v>18.53</v>
      </c>
      <c r="Z19" s="25">
        <v>14.66</v>
      </c>
      <c r="AA19" s="30">
        <v>9.02</v>
      </c>
      <c r="AB19" s="30">
        <v>11.56</v>
      </c>
      <c r="AC19" s="30">
        <v>10.63</v>
      </c>
    </row>
    <row r="20" spans="1:29" x14ac:dyDescent="0.25">
      <c r="A20" s="26" t="s">
        <v>23</v>
      </c>
      <c r="B20" s="25">
        <v>14</v>
      </c>
      <c r="C20" s="25">
        <v>10.41</v>
      </c>
      <c r="D20" s="25">
        <v>10.26</v>
      </c>
      <c r="E20" s="25">
        <v>15.78</v>
      </c>
      <c r="F20" s="25">
        <v>18.88</v>
      </c>
      <c r="G20" s="25">
        <v>19</v>
      </c>
      <c r="H20" s="25">
        <v>19.34</v>
      </c>
      <c r="I20" s="25">
        <v>19.3</v>
      </c>
      <c r="J20" s="25">
        <v>19.3</v>
      </c>
      <c r="K20" s="25">
        <v>19.47</v>
      </c>
      <c r="L20" s="25">
        <v>19.91</v>
      </c>
      <c r="M20" s="25">
        <v>16.72</v>
      </c>
      <c r="N20" s="25">
        <v>17.190000000000001</v>
      </c>
      <c r="O20" s="25">
        <v>17.22</v>
      </c>
      <c r="P20" s="25">
        <v>11.96</v>
      </c>
      <c r="Q20" s="25">
        <v>11.17</v>
      </c>
      <c r="R20" s="25">
        <v>10.49</v>
      </c>
      <c r="S20" s="25">
        <v>10.25</v>
      </c>
      <c r="T20" s="25">
        <v>9.8699999999999992</v>
      </c>
      <c r="U20" s="25">
        <v>10.41</v>
      </c>
      <c r="V20" s="25">
        <v>10.3</v>
      </c>
      <c r="W20" s="25">
        <v>10.130000000000001</v>
      </c>
      <c r="X20" s="25">
        <v>12.27</v>
      </c>
      <c r="Y20" s="25">
        <v>14.34</v>
      </c>
      <c r="Z20" s="25">
        <v>12.61</v>
      </c>
      <c r="AA20" s="30">
        <v>10.39</v>
      </c>
      <c r="AB20" s="30">
        <v>12.02</v>
      </c>
      <c r="AC20" s="30">
        <v>11.11</v>
      </c>
    </row>
    <row r="21" spans="1:29" x14ac:dyDescent="0.25">
      <c r="A21" s="26" t="s">
        <v>22</v>
      </c>
      <c r="B21" s="25">
        <v>13.91</v>
      </c>
      <c r="C21" s="25">
        <v>10.8</v>
      </c>
      <c r="D21" s="25">
        <v>10.66</v>
      </c>
      <c r="E21" s="25">
        <v>15.38</v>
      </c>
      <c r="F21" s="25">
        <v>15.49</v>
      </c>
      <c r="G21" s="25">
        <v>15.79</v>
      </c>
      <c r="H21" s="25">
        <v>16.25</v>
      </c>
      <c r="I21" s="25">
        <v>16.2</v>
      </c>
      <c r="J21" s="25">
        <v>16.2</v>
      </c>
      <c r="K21" s="25">
        <v>19.37</v>
      </c>
      <c r="L21" s="25">
        <v>19.809999999999999</v>
      </c>
      <c r="M21" s="25">
        <v>16.32</v>
      </c>
      <c r="N21" s="25">
        <v>16.79</v>
      </c>
      <c r="O21" s="25">
        <v>16.82</v>
      </c>
      <c r="P21" s="25">
        <v>12.15</v>
      </c>
      <c r="Q21" s="25">
        <v>11.52</v>
      </c>
      <c r="R21" s="25">
        <v>10.89</v>
      </c>
      <c r="S21" s="25">
        <v>10.65</v>
      </c>
      <c r="T21" s="25">
        <v>10.28</v>
      </c>
      <c r="U21" s="25">
        <v>10.8</v>
      </c>
      <c r="V21" s="25">
        <v>10.69</v>
      </c>
      <c r="W21" s="25">
        <v>10.53</v>
      </c>
      <c r="X21" s="25">
        <v>12.33</v>
      </c>
      <c r="Y21" s="25">
        <v>14.1</v>
      </c>
      <c r="Z21" s="25">
        <v>12.36</v>
      </c>
      <c r="AA21" s="30">
        <v>10.8</v>
      </c>
      <c r="AB21" s="30">
        <v>12.21</v>
      </c>
      <c r="AC21" s="30">
        <v>11.51</v>
      </c>
    </row>
    <row r="22" spans="1:29" x14ac:dyDescent="0.25">
      <c r="A22" s="26" t="s">
        <v>27</v>
      </c>
      <c r="B22" s="25">
        <v>13.35</v>
      </c>
      <c r="C22" s="25">
        <v>12.4</v>
      </c>
      <c r="D22" s="25">
        <v>11.95</v>
      </c>
      <c r="E22" s="25">
        <v>11.82</v>
      </c>
      <c r="F22" s="25">
        <v>11.93</v>
      </c>
      <c r="G22" s="25">
        <v>12.23</v>
      </c>
      <c r="H22" s="25">
        <v>12.69</v>
      </c>
      <c r="I22" s="25">
        <v>12.64</v>
      </c>
      <c r="J22" s="25">
        <v>12.64</v>
      </c>
      <c r="K22" s="25">
        <v>12.95</v>
      </c>
      <c r="L22" s="25">
        <v>13.39</v>
      </c>
      <c r="M22" s="25">
        <v>12.76</v>
      </c>
      <c r="N22" s="25">
        <v>13.23</v>
      </c>
      <c r="O22" s="25">
        <v>13.26</v>
      </c>
      <c r="P22" s="25">
        <v>10.86</v>
      </c>
      <c r="Q22" s="25">
        <v>10.52</v>
      </c>
      <c r="R22" s="25">
        <v>11.56</v>
      </c>
      <c r="S22" s="25">
        <v>10.9</v>
      </c>
      <c r="T22" s="25">
        <v>11.79</v>
      </c>
      <c r="U22" s="25">
        <v>12.64</v>
      </c>
      <c r="V22" s="25">
        <v>12.87</v>
      </c>
      <c r="W22" s="25">
        <v>12.04</v>
      </c>
      <c r="X22" s="25">
        <v>16.989999999999998</v>
      </c>
      <c r="Y22" s="25">
        <v>10.98</v>
      </c>
      <c r="Z22" s="25">
        <v>12.41</v>
      </c>
      <c r="AA22" s="30">
        <v>11.88</v>
      </c>
      <c r="AB22" s="30">
        <v>10.92</v>
      </c>
      <c r="AC22" s="30">
        <v>10.98</v>
      </c>
    </row>
    <row r="23" spans="1:29" x14ac:dyDescent="0.25">
      <c r="A23" s="26" t="s">
        <v>130</v>
      </c>
      <c r="B23" s="25">
        <v>14</v>
      </c>
      <c r="C23" s="25">
        <v>10.41</v>
      </c>
      <c r="D23" s="25">
        <v>10.26</v>
      </c>
      <c r="E23" s="25">
        <v>15.78</v>
      </c>
      <c r="F23" s="25">
        <v>18.88</v>
      </c>
      <c r="G23" s="25">
        <v>19</v>
      </c>
      <c r="H23" s="25">
        <v>19.34</v>
      </c>
      <c r="I23" s="25">
        <v>19.3</v>
      </c>
      <c r="J23" s="25">
        <v>19.3</v>
      </c>
      <c r="K23" s="25">
        <v>19.47</v>
      </c>
      <c r="L23" s="25">
        <v>19.91</v>
      </c>
      <c r="M23" s="25">
        <v>16.72</v>
      </c>
      <c r="N23" s="25">
        <v>17.190000000000001</v>
      </c>
      <c r="O23" s="25">
        <v>17.22</v>
      </c>
      <c r="P23" s="25">
        <v>11.96</v>
      </c>
      <c r="Q23" s="25">
        <v>11.17</v>
      </c>
      <c r="R23" s="25">
        <v>10.49</v>
      </c>
      <c r="S23" s="25">
        <v>10.25</v>
      </c>
      <c r="T23" s="25">
        <v>9.8699999999999992</v>
      </c>
      <c r="U23" s="25">
        <v>10.41</v>
      </c>
      <c r="V23" s="25">
        <v>10.3</v>
      </c>
      <c r="W23" s="25">
        <v>10.130000000000001</v>
      </c>
      <c r="X23" s="25">
        <v>12.27</v>
      </c>
      <c r="Y23" s="25">
        <v>14.34</v>
      </c>
      <c r="Z23" s="25">
        <v>12.61</v>
      </c>
      <c r="AA23" s="30">
        <v>10.39</v>
      </c>
      <c r="AB23" s="30">
        <v>12.02</v>
      </c>
      <c r="AC23" s="30">
        <v>11.11</v>
      </c>
    </row>
    <row r="27" spans="1:29" x14ac:dyDescent="0.25">
      <c r="X27" s="19"/>
      <c r="Y27" s="19"/>
      <c r="Z27" s="19"/>
      <c r="AA27" s="21"/>
      <c r="AB27" s="21"/>
      <c r="AC27" s="21"/>
    </row>
    <row r="28" spans="1:29" x14ac:dyDescent="0.25">
      <c r="A28" s="27"/>
      <c r="X28" s="19"/>
      <c r="Y28" s="19"/>
      <c r="Z28" s="19"/>
      <c r="AA28" s="21"/>
      <c r="AB28" s="21"/>
      <c r="AC28" s="21"/>
    </row>
    <row r="29" spans="1:29" x14ac:dyDescent="0.25">
      <c r="A29" s="27"/>
      <c r="X29" s="19"/>
      <c r="Y29" s="19"/>
      <c r="Z29" s="19"/>
      <c r="AA29" s="21"/>
      <c r="AB29" s="21"/>
      <c r="AC29" s="21"/>
    </row>
    <row r="30" spans="1:29" x14ac:dyDescent="0.25">
      <c r="A30" s="27"/>
      <c r="X30" s="19"/>
      <c r="Y30" s="19"/>
      <c r="Z30" s="19"/>
      <c r="AA30" s="21"/>
      <c r="AB30" s="21"/>
      <c r="AC30" s="21"/>
    </row>
    <row r="31" spans="1:29" x14ac:dyDescent="0.25">
      <c r="A31" s="27"/>
      <c r="X31" s="19"/>
      <c r="Y31" s="19"/>
      <c r="Z31" s="19"/>
      <c r="AA31" s="21"/>
      <c r="AB31" s="21"/>
      <c r="AC31" s="21"/>
    </row>
    <row r="32" spans="1:29" x14ac:dyDescent="0.25">
      <c r="A32" s="27"/>
      <c r="X32" s="19"/>
      <c r="Y32" s="19"/>
      <c r="Z32" s="19"/>
      <c r="AA32" s="21"/>
      <c r="AB32" s="21"/>
      <c r="AC32" s="21"/>
    </row>
    <row r="33" spans="1:29" x14ac:dyDescent="0.25">
      <c r="A33" s="27"/>
      <c r="X33" s="19"/>
      <c r="Y33" s="19"/>
      <c r="Z33" s="19"/>
      <c r="AA33" s="21"/>
      <c r="AB33" s="21"/>
      <c r="AC33" s="21"/>
    </row>
    <row r="34" spans="1:29" x14ac:dyDescent="0.25">
      <c r="A34" s="20"/>
      <c r="X34" s="19"/>
      <c r="Y34" s="19"/>
      <c r="Z34" s="19"/>
      <c r="AA34" s="21"/>
      <c r="AB34" s="21"/>
      <c r="AC34" s="21"/>
    </row>
    <row r="35" spans="1:29" x14ac:dyDescent="0.25">
      <c r="A35" s="27"/>
      <c r="X35" s="19"/>
      <c r="Y35" s="19"/>
      <c r="Z35" s="19"/>
      <c r="AA35" s="21"/>
      <c r="AB35" s="21"/>
      <c r="AC35" s="21"/>
    </row>
    <row r="36" spans="1:29" x14ac:dyDescent="0.25">
      <c r="A36" s="27"/>
      <c r="X36" s="19"/>
      <c r="Y36" s="19"/>
      <c r="Z36" s="19"/>
      <c r="AA36" s="21"/>
      <c r="AB36" s="21"/>
      <c r="AC36" s="21"/>
    </row>
    <row r="37" spans="1:29" x14ac:dyDescent="0.25">
      <c r="A37" s="27"/>
      <c r="X37" s="19"/>
      <c r="Y37" s="19"/>
      <c r="Z37" s="19"/>
      <c r="AA37" s="21"/>
      <c r="AB37" s="21"/>
      <c r="AC37" s="21"/>
    </row>
    <row r="38" spans="1:29" x14ac:dyDescent="0.25">
      <c r="A38" s="27"/>
      <c r="X38" s="19"/>
      <c r="Y38" s="19"/>
      <c r="Z38" s="19"/>
      <c r="AA38" s="21"/>
      <c r="AB38" s="21"/>
      <c r="AC38" s="21"/>
    </row>
    <row r="39" spans="1:29" x14ac:dyDescent="0.25">
      <c r="A39" s="27"/>
      <c r="X39" s="19"/>
      <c r="Y39" s="19"/>
      <c r="Z39" s="19"/>
      <c r="AA39" s="21"/>
      <c r="AB39" s="21"/>
      <c r="AC39" s="21"/>
    </row>
    <row r="40" spans="1:29" x14ac:dyDescent="0.25">
      <c r="A40" s="27"/>
      <c r="X40" s="19"/>
      <c r="Y40" s="19"/>
      <c r="Z40" s="19"/>
      <c r="AA40" s="21"/>
      <c r="AB40" s="21"/>
      <c r="AC40" s="21"/>
    </row>
    <row r="41" spans="1:29" x14ac:dyDescent="0.25">
      <c r="A41" s="27"/>
      <c r="X41" s="19"/>
      <c r="Y41" s="19"/>
      <c r="Z41" s="19"/>
      <c r="AA41" s="21"/>
      <c r="AB41" s="21"/>
      <c r="AC41" s="21"/>
    </row>
    <row r="42" spans="1:29" x14ac:dyDescent="0.25">
      <c r="A42" s="27"/>
      <c r="X42" s="19"/>
      <c r="Y42" s="19"/>
      <c r="Z42" s="19"/>
      <c r="AA42" s="21"/>
      <c r="AB42" s="21"/>
      <c r="AC42" s="21"/>
    </row>
    <row r="43" spans="1:29" x14ac:dyDescent="0.25">
      <c r="A43" s="27"/>
      <c r="X43" s="19"/>
      <c r="Y43" s="19"/>
      <c r="Z43" s="19"/>
      <c r="AA43" s="21"/>
      <c r="AB43" s="21"/>
      <c r="AC43" s="21"/>
    </row>
    <row r="44" spans="1:29" x14ac:dyDescent="0.25">
      <c r="A44" s="20"/>
      <c r="X44" s="19"/>
      <c r="Y44" s="19"/>
      <c r="Z44" s="19"/>
      <c r="AA44" s="21"/>
      <c r="AB44" s="21"/>
      <c r="AC44" s="21"/>
    </row>
    <row r="45" spans="1:29" x14ac:dyDescent="0.25">
      <c r="A45" s="20"/>
      <c r="X45" s="19"/>
      <c r="Y45" s="19"/>
      <c r="Z45" s="19"/>
      <c r="AA45" s="21"/>
      <c r="AB45" s="21"/>
      <c r="AC45" s="21"/>
    </row>
    <row r="46" spans="1:29" x14ac:dyDescent="0.25">
      <c r="A46" s="20"/>
      <c r="X46" s="19"/>
      <c r="Y46" s="19"/>
      <c r="Z46" s="19"/>
      <c r="AA46" s="21"/>
      <c r="AB46" s="21"/>
      <c r="AC46" s="21"/>
    </row>
    <row r="47" spans="1:29" x14ac:dyDescent="0.25">
      <c r="A47" s="20"/>
      <c r="X47" s="19"/>
      <c r="Y47" s="19"/>
      <c r="Z47" s="19"/>
      <c r="AA47" s="21"/>
      <c r="AB47" s="21"/>
      <c r="AC47" s="21"/>
    </row>
    <row r="48" spans="1:29" x14ac:dyDescent="0.25">
      <c r="A48" s="20"/>
      <c r="X48" s="19"/>
      <c r="Y48" s="19"/>
      <c r="Z48" s="19"/>
      <c r="AA48" s="21"/>
      <c r="AB48" s="21"/>
      <c r="AC48" s="21"/>
    </row>
    <row r="49" spans="1:31" x14ac:dyDescent="0.25">
      <c r="A49" s="27"/>
    </row>
    <row r="50" spans="1:31" x14ac:dyDescent="0.25">
      <c r="A50" s="27"/>
    </row>
    <row r="51" spans="1:31" x14ac:dyDescent="0.25">
      <c r="A51" s="20"/>
      <c r="X51" s="19"/>
      <c r="Y51" s="19"/>
      <c r="Z51" s="19"/>
      <c r="AA51" s="21"/>
      <c r="AB51" s="21"/>
      <c r="AC51" s="21"/>
      <c r="AD51" s="19"/>
      <c r="AE51" s="19"/>
    </row>
    <row r="52" spans="1:31" x14ac:dyDescent="0.25">
      <c r="A52" s="20"/>
      <c r="X52" s="19"/>
      <c r="Y52" s="19"/>
      <c r="Z52" s="19"/>
      <c r="AA52" s="21"/>
      <c r="AB52" s="21"/>
      <c r="AC52" s="21"/>
      <c r="AD52" s="19"/>
      <c r="AE52" s="19"/>
    </row>
    <row r="53" spans="1:31" x14ac:dyDescent="0.25">
      <c r="A53" s="20"/>
      <c r="X53" s="19"/>
      <c r="Y53" s="19"/>
      <c r="Z53" s="19"/>
      <c r="AA53" s="21"/>
      <c r="AB53" s="21"/>
      <c r="AC53" s="21"/>
      <c r="AD53" s="19"/>
      <c r="AE53" s="19"/>
    </row>
    <row r="54" spans="1:31" x14ac:dyDescent="0.25">
      <c r="A54" s="20"/>
      <c r="X54" s="19"/>
      <c r="Y54" s="19"/>
      <c r="Z54" s="19"/>
      <c r="AA54" s="21"/>
      <c r="AB54" s="21"/>
      <c r="AC54" s="21"/>
      <c r="AD54" s="19"/>
      <c r="AE54" s="19"/>
    </row>
    <row r="55" spans="1:31" x14ac:dyDescent="0.25">
      <c r="A55" s="20"/>
      <c r="X55" s="19"/>
      <c r="Y55" s="19"/>
      <c r="Z55" s="19"/>
      <c r="AA55" s="21"/>
      <c r="AB55" s="21"/>
      <c r="AC55" s="21"/>
      <c r="AD55" s="19"/>
      <c r="AE55" s="19"/>
    </row>
    <row r="56" spans="1:31" x14ac:dyDescent="0.25">
      <c r="A56" s="20"/>
      <c r="X56" s="19"/>
      <c r="Y56" s="19"/>
      <c r="Z56" s="19"/>
      <c r="AA56" s="21"/>
      <c r="AB56" s="21"/>
      <c r="AC56" s="21"/>
      <c r="AD56" s="19"/>
      <c r="AE56" s="19"/>
    </row>
    <row r="57" spans="1:31" x14ac:dyDescent="0.25">
      <c r="A57" s="20"/>
      <c r="X57" s="19"/>
      <c r="Y57" s="19"/>
      <c r="Z57" s="19"/>
      <c r="AA57" s="21"/>
      <c r="AB57" s="21"/>
      <c r="AC57" s="21"/>
      <c r="AD57" s="19"/>
      <c r="AE57" s="19"/>
    </row>
    <row r="58" spans="1:31" x14ac:dyDescent="0.25">
      <c r="A58" s="20"/>
      <c r="X58" s="19"/>
      <c r="Y58" s="19"/>
      <c r="Z58" s="19"/>
      <c r="AA58" s="21"/>
      <c r="AB58" s="21"/>
      <c r="AC58" s="21"/>
      <c r="AD58" s="19"/>
      <c r="AE58" s="19"/>
    </row>
    <row r="59" spans="1:31" x14ac:dyDescent="0.25">
      <c r="A59" s="20"/>
      <c r="X59" s="19"/>
      <c r="Y59" s="19"/>
      <c r="Z59" s="19"/>
      <c r="AA59" s="21"/>
      <c r="AB59" s="21"/>
      <c r="AC59" s="21"/>
      <c r="AD59" s="19"/>
      <c r="AE59" s="19"/>
    </row>
    <row r="60" spans="1:31" x14ac:dyDescent="0.25">
      <c r="A60" s="20"/>
      <c r="X60" s="19"/>
      <c r="Y60" s="19"/>
      <c r="Z60" s="19"/>
      <c r="AA60" s="21"/>
      <c r="AB60" s="21"/>
      <c r="AC60" s="21"/>
      <c r="AD60" s="19"/>
      <c r="AE60" s="19"/>
    </row>
    <row r="61" spans="1:31" x14ac:dyDescent="0.25">
      <c r="A61" s="20"/>
      <c r="X61" s="19"/>
      <c r="Y61" s="19"/>
      <c r="Z61" s="19"/>
      <c r="AA61" s="21"/>
      <c r="AB61" s="21"/>
      <c r="AC61" s="21"/>
      <c r="AD61" s="19"/>
      <c r="AE61" s="19"/>
    </row>
    <row r="62" spans="1:31" x14ac:dyDescent="0.25">
      <c r="A62" s="20"/>
      <c r="X62" s="19"/>
      <c r="Y62" s="19"/>
      <c r="Z62" s="19"/>
      <c r="AA62" s="21"/>
      <c r="AB62" s="21"/>
      <c r="AC62" s="21"/>
      <c r="AD62" s="19"/>
      <c r="AE62" s="19"/>
    </row>
    <row r="63" spans="1:31" x14ac:dyDescent="0.25">
      <c r="A63" s="20"/>
      <c r="X63" s="19"/>
      <c r="Y63" s="19"/>
      <c r="Z63" s="19"/>
      <c r="AA63" s="21"/>
      <c r="AB63" s="21"/>
      <c r="AC63" s="21"/>
      <c r="AD63" s="19"/>
      <c r="AE63" s="19"/>
    </row>
    <row r="64" spans="1:31" x14ac:dyDescent="0.25">
      <c r="A64" s="20"/>
      <c r="X64" s="19"/>
      <c r="Y64" s="19"/>
      <c r="Z64" s="19"/>
      <c r="AA64" s="21"/>
      <c r="AB64" s="21"/>
      <c r="AC64" s="21"/>
      <c r="AD64" s="19"/>
      <c r="AE64" s="19"/>
    </row>
    <row r="65" spans="1:31" x14ac:dyDescent="0.25">
      <c r="A65" s="20"/>
      <c r="X65" s="19"/>
      <c r="Y65" s="19"/>
      <c r="Z65" s="19"/>
      <c r="AA65" s="21"/>
      <c r="AB65" s="21"/>
      <c r="AC65" s="21"/>
      <c r="AD65" s="19"/>
      <c r="AE65" s="19"/>
    </row>
    <row r="66" spans="1:31" x14ac:dyDescent="0.25">
      <c r="A66" s="20"/>
      <c r="X66" s="19"/>
      <c r="Y66" s="19"/>
      <c r="Z66" s="19"/>
      <c r="AA66" s="21"/>
      <c r="AB66" s="21"/>
      <c r="AC66" s="21"/>
      <c r="AD66" s="19"/>
      <c r="AE66" s="19"/>
    </row>
    <row r="67" spans="1:31" x14ac:dyDescent="0.25">
      <c r="A67" s="20"/>
      <c r="X67" s="19"/>
      <c r="Y67" s="19"/>
      <c r="Z67" s="19"/>
      <c r="AA67" s="21"/>
      <c r="AB67" s="21"/>
      <c r="AC67" s="21"/>
      <c r="AD67" s="19"/>
      <c r="AE67" s="19"/>
    </row>
    <row r="68" spans="1:31" x14ac:dyDescent="0.25">
      <c r="A68" s="20"/>
      <c r="X68" s="19"/>
      <c r="Y68" s="19"/>
      <c r="Z68" s="19"/>
      <c r="AA68" s="21"/>
      <c r="AB68" s="21"/>
      <c r="AC68" s="21"/>
      <c r="AD68" s="19"/>
      <c r="AE68" s="19"/>
    </row>
    <row r="69" spans="1:31" x14ac:dyDescent="0.25">
      <c r="A69" s="20"/>
      <c r="X69" s="19"/>
      <c r="Y69" s="19"/>
      <c r="Z69" s="19"/>
      <c r="AA69" s="21"/>
      <c r="AB69" s="21"/>
      <c r="AC69" s="21"/>
      <c r="AD69" s="19"/>
      <c r="AE69" s="19"/>
    </row>
    <row r="70" spans="1:31" x14ac:dyDescent="0.25">
      <c r="A70" s="20"/>
      <c r="X70" s="19"/>
      <c r="Y70" s="19"/>
      <c r="Z70" s="19"/>
      <c r="AA70" s="21"/>
      <c r="AB70" s="21"/>
      <c r="AC70" s="21"/>
      <c r="AD70" s="19"/>
      <c r="AE70" s="19"/>
    </row>
    <row r="71" spans="1:31" x14ac:dyDescent="0.25">
      <c r="A71" s="20"/>
      <c r="X71" s="19"/>
      <c r="Y71" s="19"/>
      <c r="Z71" s="19"/>
      <c r="AA71" s="21"/>
      <c r="AB71" s="21"/>
      <c r="AC71" s="21"/>
      <c r="AD71" s="19"/>
      <c r="AE71" s="19"/>
    </row>
    <row r="72" spans="1:31" x14ac:dyDescent="0.25">
      <c r="A72" s="20"/>
      <c r="X72" s="19"/>
      <c r="Y72" s="19"/>
      <c r="Z72" s="19"/>
      <c r="AA72" s="21"/>
      <c r="AB72" s="21"/>
      <c r="AC72" s="21"/>
      <c r="AD72" s="19"/>
      <c r="AE72" s="19"/>
    </row>
    <row r="75" spans="1:31" x14ac:dyDescent="0.25">
      <c r="X75" s="19"/>
      <c r="Y75" s="19"/>
      <c r="Z75" s="19"/>
      <c r="AA75" s="21"/>
      <c r="AB75" s="21"/>
      <c r="AC75" s="21"/>
    </row>
    <row r="76" spans="1:31" x14ac:dyDescent="0.25">
      <c r="X76" s="19"/>
      <c r="Y76" s="19"/>
      <c r="Z76" s="19"/>
      <c r="AA76" s="21"/>
      <c r="AB76" s="21"/>
      <c r="AC76" s="21"/>
    </row>
    <row r="77" spans="1:31" x14ac:dyDescent="0.25">
      <c r="X77" s="19"/>
      <c r="Y77" s="19"/>
      <c r="Z77" s="19"/>
      <c r="AA77" s="21"/>
      <c r="AB77" s="21"/>
      <c r="AC77" s="21"/>
    </row>
    <row r="78" spans="1:31" x14ac:dyDescent="0.25">
      <c r="X78" s="19"/>
      <c r="Y78" s="19"/>
      <c r="Z78" s="19"/>
      <c r="AA78" s="21"/>
      <c r="AB78" s="21"/>
      <c r="AC78" s="21"/>
    </row>
    <row r="79" spans="1:31" x14ac:dyDescent="0.25">
      <c r="X79" s="19"/>
      <c r="Y79" s="19"/>
      <c r="Z79" s="19"/>
      <c r="AA79" s="21"/>
      <c r="AB79" s="21"/>
      <c r="AC79" s="21"/>
    </row>
    <row r="80" spans="1:31" x14ac:dyDescent="0.25">
      <c r="X80" s="19"/>
      <c r="Y80" s="19"/>
      <c r="Z80" s="19"/>
      <c r="AA80" s="21"/>
      <c r="AB80" s="21"/>
      <c r="AC80" s="21"/>
    </row>
    <row r="81" spans="2:29" x14ac:dyDescent="0.25">
      <c r="X81" s="19"/>
      <c r="Y81" s="19"/>
      <c r="Z81" s="19"/>
      <c r="AA81" s="21"/>
      <c r="AB81" s="21"/>
      <c r="AC81" s="21"/>
    </row>
    <row r="82" spans="2:29" x14ac:dyDescent="0.25">
      <c r="X82" s="19"/>
      <c r="Y82" s="19"/>
      <c r="Z82" s="19"/>
      <c r="AA82" s="21"/>
      <c r="AB82" s="21"/>
      <c r="AC82" s="21"/>
    </row>
    <row r="83" spans="2:29" x14ac:dyDescent="0.25">
      <c r="X83" s="19"/>
      <c r="Y83" s="19"/>
      <c r="Z83" s="19"/>
      <c r="AA83" s="21"/>
      <c r="AB83" s="21"/>
      <c r="AC83" s="21"/>
    </row>
    <row r="84" spans="2:29" x14ac:dyDescent="0.25">
      <c r="X84" s="19"/>
      <c r="Y84" s="19"/>
      <c r="Z84" s="19"/>
      <c r="AA84" s="21"/>
      <c r="AB84" s="21"/>
      <c r="AC84" s="21"/>
    </row>
    <row r="85" spans="2:29" x14ac:dyDescent="0.25">
      <c r="X85" s="19"/>
      <c r="Y85" s="19"/>
      <c r="Z85" s="19"/>
      <c r="AA85" s="21"/>
      <c r="AB85" s="21"/>
      <c r="AC85" s="21"/>
    </row>
    <row r="86" spans="2:29" x14ac:dyDescent="0.25">
      <c r="X86" s="19"/>
      <c r="Y86" s="19"/>
      <c r="Z86" s="19"/>
      <c r="AA86" s="21"/>
      <c r="AB86" s="21"/>
      <c r="AC86" s="21"/>
    </row>
    <row r="87" spans="2:29" x14ac:dyDescent="0.25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8"/>
      <c r="Y87" s="28"/>
      <c r="Z87" s="28"/>
      <c r="AA87" s="29"/>
      <c r="AB87" s="29"/>
      <c r="AC87" s="29"/>
    </row>
    <row r="88" spans="2:29" x14ac:dyDescent="0.25">
      <c r="X88" s="19"/>
      <c r="Y88" s="19"/>
      <c r="Z88" s="19"/>
      <c r="AA88" s="21"/>
      <c r="AB88" s="21"/>
      <c r="AC88" s="21"/>
    </row>
    <row r="89" spans="2:29" x14ac:dyDescent="0.25">
      <c r="X89" s="19"/>
      <c r="Y89" s="19"/>
      <c r="Z89" s="19"/>
      <c r="AA89" s="21"/>
      <c r="AB89" s="21"/>
      <c r="AC89" s="21"/>
    </row>
    <row r="90" spans="2:29" x14ac:dyDescent="0.25">
      <c r="X90" s="19"/>
      <c r="Y90" s="19"/>
      <c r="Z90" s="19"/>
      <c r="AA90" s="21"/>
      <c r="AB90" s="21"/>
      <c r="AC90" s="21"/>
    </row>
    <row r="91" spans="2:29" x14ac:dyDescent="0.25">
      <c r="X91" s="19"/>
      <c r="Y91" s="19"/>
      <c r="Z91" s="19"/>
      <c r="AA91" s="21"/>
      <c r="AB91" s="21"/>
      <c r="AC91" s="21"/>
    </row>
    <row r="92" spans="2:29" x14ac:dyDescent="0.25">
      <c r="X92" s="19"/>
      <c r="Y92" s="19"/>
      <c r="Z92" s="19"/>
      <c r="AA92" s="21"/>
      <c r="AB92" s="21"/>
      <c r="AC92" s="21"/>
    </row>
    <row r="93" spans="2:29" x14ac:dyDescent="0.25">
      <c r="X93" s="19"/>
      <c r="Y93" s="19"/>
      <c r="Z93" s="19"/>
      <c r="AA93" s="21"/>
      <c r="AB93" s="21"/>
      <c r="AC93" s="21"/>
    </row>
    <row r="94" spans="2:29" x14ac:dyDescent="0.25">
      <c r="X94" s="19"/>
      <c r="Y94" s="19"/>
      <c r="Z94" s="19"/>
      <c r="AA94" s="21"/>
      <c r="AB94" s="21"/>
      <c r="AC94" s="21"/>
    </row>
    <row r="95" spans="2:29" x14ac:dyDescent="0.25">
      <c r="X95" s="19"/>
      <c r="Y95" s="19"/>
      <c r="Z95" s="19"/>
      <c r="AA95" s="21"/>
      <c r="AB95" s="21"/>
      <c r="AC95" s="21"/>
    </row>
    <row r="96" spans="2:29" x14ac:dyDescent="0.25">
      <c r="X96" s="19"/>
      <c r="Y96" s="19"/>
      <c r="Z96" s="19"/>
      <c r="AA96" s="21"/>
      <c r="AB96" s="21"/>
      <c r="AC96" s="21"/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1" sqref="AA1:AC1"/>
    </sheetView>
  </sheetViews>
  <sheetFormatPr defaultColWidth="11.42578125" defaultRowHeight="15" x14ac:dyDescent="0.25"/>
  <cols>
    <col min="1" max="1" width="18.140625" bestFit="1" customWidth="1"/>
    <col min="3" max="3" width="15.42578125" customWidth="1"/>
    <col min="4" max="4" width="14.28515625" customWidth="1"/>
  </cols>
  <sheetData>
    <row r="1" spans="1:33" x14ac:dyDescent="0.25">
      <c r="A1" s="6"/>
      <c r="B1" s="8" t="s">
        <v>63</v>
      </c>
      <c r="C1" s="8" t="s">
        <v>77</v>
      </c>
      <c r="D1" s="8" t="s">
        <v>78</v>
      </c>
      <c r="E1" s="8" t="s">
        <v>67</v>
      </c>
      <c r="F1" s="8" t="s">
        <v>53</v>
      </c>
      <c r="G1" s="8" t="s">
        <v>48</v>
      </c>
      <c r="H1" s="8" t="s">
        <v>57</v>
      </c>
      <c r="I1" s="8" t="s">
        <v>42</v>
      </c>
      <c r="J1" s="8" t="s">
        <v>52</v>
      </c>
      <c r="K1" s="8" t="s">
        <v>65</v>
      </c>
      <c r="L1" s="8" t="s">
        <v>49</v>
      </c>
      <c r="M1" s="8" t="s">
        <v>43</v>
      </c>
      <c r="N1" s="8" t="s">
        <v>51</v>
      </c>
      <c r="O1" s="8" t="s">
        <v>72</v>
      </c>
      <c r="P1" s="8" t="s">
        <v>70</v>
      </c>
      <c r="Q1" s="8" t="s">
        <v>71</v>
      </c>
      <c r="R1" s="8" t="s">
        <v>47</v>
      </c>
      <c r="S1" s="8" t="s">
        <v>55</v>
      </c>
      <c r="T1" s="8" t="s">
        <v>54</v>
      </c>
      <c r="U1" s="8" t="s">
        <v>58</v>
      </c>
      <c r="V1" s="8" t="s">
        <v>50</v>
      </c>
      <c r="W1" s="8" t="s">
        <v>66</v>
      </c>
      <c r="X1" s="8" t="s">
        <v>119</v>
      </c>
      <c r="Y1" s="8" t="s">
        <v>120</v>
      </c>
      <c r="Z1" s="8" t="s">
        <v>121</v>
      </c>
      <c r="AA1" s="8" t="s">
        <v>124</v>
      </c>
      <c r="AB1" t="s">
        <v>125</v>
      </c>
      <c r="AC1" s="9" t="s">
        <v>126</v>
      </c>
    </row>
    <row r="2" spans="1:33" x14ac:dyDescent="0.25">
      <c r="A2" s="8" t="s">
        <v>37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9"/>
      <c r="AB2" s="19"/>
      <c r="AC2" s="19"/>
      <c r="AE2" s="14"/>
      <c r="AG2" s="8"/>
    </row>
    <row r="3" spans="1:33" x14ac:dyDescent="0.25">
      <c r="A3" s="8" t="s">
        <v>35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9"/>
      <c r="AB3" s="19"/>
      <c r="AC3" s="19"/>
      <c r="AE3" s="14"/>
      <c r="AG3" s="8"/>
    </row>
    <row r="4" spans="1:33" x14ac:dyDescent="0.25">
      <c r="A4" s="8" t="s">
        <v>36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9"/>
      <c r="AB4" s="19"/>
      <c r="AC4" s="19"/>
      <c r="AE4" s="14"/>
      <c r="AG4" s="8"/>
    </row>
    <row r="5" spans="1:33" x14ac:dyDescent="0.25">
      <c r="A5" s="8" t="s">
        <v>40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9"/>
      <c r="AB5" s="19"/>
      <c r="AC5" s="19"/>
      <c r="AE5" s="14"/>
      <c r="AG5" s="8"/>
    </row>
    <row r="6" spans="1:33" x14ac:dyDescent="0.25">
      <c r="A6" s="8" t="s">
        <v>38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E6" s="14"/>
      <c r="AG6" s="8"/>
    </row>
    <row r="7" spans="1:33" s="6" customFormat="1" x14ac:dyDescent="0.25">
      <c r="A7" s="8" t="s">
        <v>39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9"/>
      <c r="AB7" s="19"/>
      <c r="AC7" s="19"/>
      <c r="AE7" s="14"/>
      <c r="AG7" s="8"/>
    </row>
    <row r="8" spans="1:33" x14ac:dyDescent="0.25">
      <c r="A8" s="8" t="s">
        <v>33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9"/>
      <c r="AB8" s="19"/>
      <c r="AC8" s="19"/>
      <c r="AE8" s="14"/>
      <c r="AG8" s="8"/>
    </row>
    <row r="9" spans="1:33" x14ac:dyDescent="0.25">
      <c r="A9" s="8" t="s">
        <v>34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9"/>
      <c r="AB9" s="19"/>
      <c r="AC9" s="19"/>
      <c r="AE9" s="14"/>
      <c r="AG9" s="8"/>
    </row>
    <row r="10" spans="1:33" x14ac:dyDescent="0.25">
      <c r="A10" s="8" t="s">
        <v>31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9"/>
      <c r="AB10" s="19"/>
      <c r="AC10" s="19"/>
      <c r="AE10" s="14"/>
      <c r="AG10" s="8"/>
    </row>
    <row r="11" spans="1:33" x14ac:dyDescent="0.25">
      <c r="A11" s="8" t="s">
        <v>32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9"/>
      <c r="AB11" s="19"/>
      <c r="AC11" s="19"/>
      <c r="AE11" s="14"/>
      <c r="AG11" s="8"/>
    </row>
    <row r="12" spans="1:33" x14ac:dyDescent="0.25">
      <c r="A12" s="8" t="s">
        <v>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9"/>
      <c r="AB12" s="19"/>
      <c r="AC12" s="19"/>
      <c r="AE12" s="14"/>
      <c r="AG12" s="8"/>
    </row>
    <row r="13" spans="1:33" x14ac:dyDescent="0.25">
      <c r="A13" s="8" t="s">
        <v>28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9"/>
      <c r="AB13" s="19"/>
      <c r="AC13" s="19"/>
      <c r="AE13" s="14"/>
      <c r="AG13" s="8"/>
    </row>
    <row r="14" spans="1:33" x14ac:dyDescent="0.25">
      <c r="A14" s="8" t="s">
        <v>112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9"/>
      <c r="AB14" s="19"/>
      <c r="AC14" s="19"/>
      <c r="AE14" s="14"/>
      <c r="AG14" s="8"/>
    </row>
    <row r="15" spans="1:33" x14ac:dyDescent="0.25">
      <c r="A15" s="8" t="s">
        <v>30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9"/>
      <c r="AB15" s="19"/>
      <c r="AC15" s="19"/>
      <c r="AE15" s="14"/>
      <c r="AG15" s="8"/>
    </row>
    <row r="16" spans="1:33" x14ac:dyDescent="0.25">
      <c r="A16" s="8" t="s">
        <v>29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9"/>
      <c r="AB16" s="19"/>
      <c r="AC16" s="19"/>
      <c r="AE16" s="14"/>
      <c r="AG16" s="8"/>
    </row>
    <row r="17" spans="1:33" x14ac:dyDescent="0.25">
      <c r="A17" s="8" t="s">
        <v>41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9"/>
      <c r="AB17" s="19"/>
      <c r="AC17" s="19"/>
      <c r="AE17" s="14"/>
      <c r="AG17" s="8"/>
    </row>
    <row r="18" spans="1:33" x14ac:dyDescent="0.25">
      <c r="A18" s="8" t="s">
        <v>26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9"/>
      <c r="AB18" s="19"/>
      <c r="AC18" s="19"/>
      <c r="AE18" s="14"/>
      <c r="AG18" s="8"/>
    </row>
    <row r="19" spans="1:33" x14ac:dyDescent="0.25">
      <c r="A19" s="8" t="s">
        <v>24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9"/>
      <c r="AB19" s="19"/>
      <c r="AC19" s="19"/>
      <c r="AE19" s="14"/>
      <c r="AG19" s="8"/>
    </row>
    <row r="20" spans="1:33" x14ac:dyDescent="0.25">
      <c r="A20" s="8" t="s">
        <v>23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9"/>
      <c r="AB20" s="19"/>
      <c r="AC20" s="19"/>
      <c r="AE20" s="14"/>
      <c r="AG20" s="8"/>
    </row>
    <row r="21" spans="1:33" x14ac:dyDescent="0.25">
      <c r="A21" s="8" t="s">
        <v>22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9"/>
      <c r="AB21" s="19"/>
      <c r="AC21" s="19"/>
      <c r="AE21" s="14"/>
      <c r="AG21" s="8"/>
    </row>
    <row r="22" spans="1:33" x14ac:dyDescent="0.25">
      <c r="A22" s="8" t="s">
        <v>27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9"/>
      <c r="AB22" s="19"/>
      <c r="AC22" s="19"/>
      <c r="AE22" s="14"/>
      <c r="AG22" s="8"/>
    </row>
    <row r="23" spans="1:33" x14ac:dyDescent="0.25">
      <c r="AA23" s="10"/>
      <c r="AB23" s="10"/>
      <c r="AC23" s="10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opLeftCell="A19" zoomScale="85" zoomScaleNormal="85" workbookViewId="0">
      <selection activeCell="A2" sqref="A2"/>
    </sheetView>
  </sheetViews>
  <sheetFormatPr defaultColWidth="11.42578125" defaultRowHeight="15" x14ac:dyDescent="0.25"/>
  <cols>
    <col min="1" max="1" width="11.42578125" style="6"/>
    <col min="2" max="7" width="11.42578125" style="10"/>
    <col min="8" max="16384" width="11.42578125" style="6"/>
  </cols>
  <sheetData>
    <row r="1" spans="1:24" x14ac:dyDescent="0.25">
      <c r="A1" s="11"/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  <c r="H1" s="12" t="s">
        <v>122</v>
      </c>
      <c r="I1" s="12" t="s">
        <v>123</v>
      </c>
      <c r="J1" s="13" t="s">
        <v>134</v>
      </c>
      <c r="K1" s="13" t="s">
        <v>135</v>
      </c>
    </row>
    <row r="2" spans="1:24" x14ac:dyDescent="0.25">
      <c r="A2" s="35" t="s">
        <v>110</v>
      </c>
      <c r="B2" s="31">
        <v>3</v>
      </c>
      <c r="C2" s="31">
        <v>4.5599999999999996</v>
      </c>
      <c r="D2" s="31">
        <v>4.63</v>
      </c>
      <c r="E2" s="31">
        <v>4.3600000000000003</v>
      </c>
      <c r="F2" s="31">
        <v>4.29</v>
      </c>
      <c r="G2" s="31">
        <v>4.16</v>
      </c>
      <c r="H2" s="31">
        <v>6.43</v>
      </c>
      <c r="I2" s="31">
        <v>2.35</v>
      </c>
      <c r="J2" s="31">
        <v>1.92</v>
      </c>
      <c r="K2" s="31">
        <v>1.68</v>
      </c>
      <c r="L2" s="9"/>
      <c r="M2" s="8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A3" s="35" t="s">
        <v>126</v>
      </c>
      <c r="B3" s="31">
        <v>3.55</v>
      </c>
      <c r="C3" s="31">
        <v>5.08</v>
      </c>
      <c r="D3" s="31">
        <v>5.14</v>
      </c>
      <c r="E3" s="31">
        <v>4.84</v>
      </c>
      <c r="F3" s="31">
        <v>4.75</v>
      </c>
      <c r="G3" s="31">
        <v>4.6399999999999997</v>
      </c>
      <c r="H3" s="31">
        <v>6.91</v>
      </c>
      <c r="I3" s="31">
        <v>2.91</v>
      </c>
      <c r="J3" s="31">
        <v>2.48</v>
      </c>
      <c r="K3" s="31">
        <v>2.1800000000000002</v>
      </c>
      <c r="L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5">
      <c r="A4" s="35" t="s">
        <v>120</v>
      </c>
      <c r="B4" s="31">
        <v>3.59</v>
      </c>
      <c r="C4" s="31">
        <v>4.8499999999999996</v>
      </c>
      <c r="D4" s="31">
        <v>4.88</v>
      </c>
      <c r="E4" s="31">
        <v>4.63</v>
      </c>
      <c r="F4" s="31">
        <v>4.54</v>
      </c>
      <c r="G4" s="31">
        <v>4.43</v>
      </c>
      <c r="H4" s="31">
        <v>6.7</v>
      </c>
      <c r="I4" s="31">
        <v>2.89</v>
      </c>
      <c r="J4" s="31">
        <v>2.5099999999999998</v>
      </c>
      <c r="K4" s="31">
        <v>2.34</v>
      </c>
      <c r="L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5">
      <c r="A5" s="35" t="s">
        <v>46</v>
      </c>
      <c r="B5" s="31">
        <v>3.91</v>
      </c>
      <c r="C5" s="31">
        <v>3.89</v>
      </c>
      <c r="D5" s="31">
        <v>3.72</v>
      </c>
      <c r="E5" s="31">
        <v>3.64</v>
      </c>
      <c r="F5" s="31">
        <v>3.62</v>
      </c>
      <c r="G5" s="31">
        <v>4.03</v>
      </c>
      <c r="H5" s="31">
        <v>6.3</v>
      </c>
      <c r="I5" s="31">
        <v>3.12</v>
      </c>
      <c r="J5" s="31">
        <v>3.12</v>
      </c>
      <c r="K5" s="31">
        <v>3.12</v>
      </c>
      <c r="L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35" t="s">
        <v>121</v>
      </c>
      <c r="B6" s="31">
        <v>3.61</v>
      </c>
      <c r="C6" s="31">
        <v>4.96</v>
      </c>
      <c r="D6" s="31">
        <v>5.0199999999999996</v>
      </c>
      <c r="E6" s="31">
        <v>4.74</v>
      </c>
      <c r="F6" s="31">
        <v>4.6500000000000004</v>
      </c>
      <c r="G6" s="31">
        <v>4.54</v>
      </c>
      <c r="H6" s="31">
        <v>6.81</v>
      </c>
      <c r="I6" s="31">
        <v>2.96</v>
      </c>
      <c r="J6" s="31">
        <v>2.5299999999999998</v>
      </c>
      <c r="K6" s="31">
        <v>2.2799999999999998</v>
      </c>
      <c r="L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35" t="s">
        <v>77</v>
      </c>
      <c r="B7" s="31">
        <v>3.52</v>
      </c>
      <c r="C7" s="31">
        <v>5.24</v>
      </c>
      <c r="D7" s="31">
        <v>5.44</v>
      </c>
      <c r="E7" s="31">
        <v>5.36</v>
      </c>
      <c r="F7" s="31">
        <v>5.32</v>
      </c>
      <c r="G7" s="31">
        <v>5.1100000000000003</v>
      </c>
      <c r="H7" s="31">
        <v>7.36</v>
      </c>
      <c r="I7" s="31">
        <v>2.88</v>
      </c>
      <c r="J7" s="31">
        <v>2.4500000000000002</v>
      </c>
      <c r="K7" s="31">
        <v>2.12</v>
      </c>
      <c r="L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35" t="s">
        <v>76</v>
      </c>
      <c r="B8" s="31">
        <v>3.45</v>
      </c>
      <c r="C8" s="31">
        <v>5.16</v>
      </c>
      <c r="D8" s="31">
        <v>5.36</v>
      </c>
      <c r="E8" s="31">
        <v>5.28</v>
      </c>
      <c r="F8" s="31">
        <v>5.94</v>
      </c>
      <c r="G8" s="31">
        <v>5.04</v>
      </c>
      <c r="H8" s="31">
        <v>6.71</v>
      </c>
      <c r="I8" s="31">
        <v>2.2200000000000002</v>
      </c>
      <c r="J8" s="31">
        <v>1.79</v>
      </c>
      <c r="K8" s="31">
        <v>1.46</v>
      </c>
      <c r="L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35" t="s">
        <v>74</v>
      </c>
      <c r="B9" s="31">
        <v>3.16</v>
      </c>
      <c r="C9" s="31">
        <v>4.87</v>
      </c>
      <c r="D9" s="31">
        <v>4.97</v>
      </c>
      <c r="E9" s="31">
        <v>4.8899999999999997</v>
      </c>
      <c r="F9" s="31">
        <v>4.8499999999999996</v>
      </c>
      <c r="G9" s="31">
        <v>4.75</v>
      </c>
      <c r="H9" s="31">
        <v>7</v>
      </c>
      <c r="I9" s="31">
        <v>2.5099999999999998</v>
      </c>
      <c r="J9" s="31">
        <v>2.08</v>
      </c>
      <c r="K9" s="31">
        <v>1.75</v>
      </c>
      <c r="L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35" t="s">
        <v>75</v>
      </c>
      <c r="B10" s="31">
        <v>2.5</v>
      </c>
      <c r="C10" s="31">
        <v>4.22</v>
      </c>
      <c r="D10" s="31">
        <v>4.32</v>
      </c>
      <c r="E10" s="31">
        <v>4.24</v>
      </c>
      <c r="F10" s="31">
        <v>4.2</v>
      </c>
      <c r="G10" s="31">
        <v>4.09</v>
      </c>
      <c r="H10" s="31">
        <v>6.34</v>
      </c>
      <c r="I10" s="31">
        <v>1.86</v>
      </c>
      <c r="J10" s="31">
        <v>1.43</v>
      </c>
      <c r="K10" s="31">
        <v>1.1000000000000001</v>
      </c>
      <c r="L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35" t="s">
        <v>78</v>
      </c>
      <c r="B11" s="31">
        <v>3.54</v>
      </c>
      <c r="C11" s="31">
        <v>5.26</v>
      </c>
      <c r="D11" s="31">
        <v>5.46</v>
      </c>
      <c r="E11" s="31">
        <v>5.38</v>
      </c>
      <c r="F11" s="31">
        <v>5.34</v>
      </c>
      <c r="G11" s="31">
        <v>5.13</v>
      </c>
      <c r="H11" s="31">
        <v>7.38</v>
      </c>
      <c r="I11" s="31">
        <v>2.9</v>
      </c>
      <c r="J11" s="31">
        <v>2.4700000000000002</v>
      </c>
      <c r="K11" s="31">
        <v>2.13</v>
      </c>
      <c r="L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35" t="s">
        <v>52</v>
      </c>
      <c r="B12" s="31">
        <v>3.64</v>
      </c>
      <c r="C12" s="31">
        <v>4.83</v>
      </c>
      <c r="D12" s="31">
        <v>4.8499999999999996</v>
      </c>
      <c r="E12" s="31">
        <v>4.57</v>
      </c>
      <c r="F12" s="31">
        <v>4.51</v>
      </c>
      <c r="G12" s="31">
        <v>4.42</v>
      </c>
      <c r="H12" s="31">
        <v>6.67</v>
      </c>
      <c r="I12" s="31">
        <v>2.9</v>
      </c>
      <c r="J12" s="31">
        <v>2.56</v>
      </c>
      <c r="K12" s="31">
        <v>2.4</v>
      </c>
      <c r="L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35" t="s">
        <v>65</v>
      </c>
      <c r="B13" s="31">
        <v>3.63</v>
      </c>
      <c r="C13" s="31">
        <v>4.82</v>
      </c>
      <c r="D13" s="31">
        <v>4.84</v>
      </c>
      <c r="E13" s="31">
        <v>4.5599999999999996</v>
      </c>
      <c r="F13" s="31">
        <v>4.5</v>
      </c>
      <c r="G13" s="31">
        <v>4.41</v>
      </c>
      <c r="H13" s="31">
        <v>6.66</v>
      </c>
      <c r="I13" s="31">
        <v>2.89</v>
      </c>
      <c r="J13" s="31">
        <v>2.57</v>
      </c>
      <c r="K13" s="31">
        <v>2.41</v>
      </c>
      <c r="L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35" t="s">
        <v>48</v>
      </c>
      <c r="B14" s="31">
        <v>3.63</v>
      </c>
      <c r="C14" s="31">
        <v>4.84</v>
      </c>
      <c r="D14" s="31">
        <v>4.87</v>
      </c>
      <c r="E14" s="31">
        <v>4.59</v>
      </c>
      <c r="F14" s="31">
        <v>4.53</v>
      </c>
      <c r="G14" s="31">
        <v>4.4400000000000004</v>
      </c>
      <c r="H14" s="31">
        <v>6.69</v>
      </c>
      <c r="I14" s="31">
        <v>2.92</v>
      </c>
      <c r="J14" s="31">
        <v>2.5499999999999998</v>
      </c>
      <c r="K14" s="31">
        <v>2.39</v>
      </c>
      <c r="L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35" t="s">
        <v>49</v>
      </c>
      <c r="B15" s="31">
        <v>3.63</v>
      </c>
      <c r="C15" s="31">
        <v>4.8099999999999996</v>
      </c>
      <c r="D15" s="31">
        <v>4.83</v>
      </c>
      <c r="E15" s="31">
        <v>4.55</v>
      </c>
      <c r="F15" s="31">
        <v>4.49</v>
      </c>
      <c r="G15" s="31">
        <v>4.4000000000000004</v>
      </c>
      <c r="H15" s="31">
        <v>6.65</v>
      </c>
      <c r="I15" s="31">
        <v>2.88</v>
      </c>
      <c r="J15" s="31">
        <v>2.59</v>
      </c>
      <c r="K15" s="31">
        <v>2.4300000000000002</v>
      </c>
      <c r="L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35" t="s">
        <v>57</v>
      </c>
      <c r="B16" s="31">
        <v>3.64</v>
      </c>
      <c r="C16" s="31">
        <v>4.83</v>
      </c>
      <c r="D16" s="31">
        <v>4.8499999999999996</v>
      </c>
      <c r="E16" s="31">
        <v>4.57</v>
      </c>
      <c r="F16" s="31">
        <v>4.51</v>
      </c>
      <c r="G16" s="31">
        <v>4.42</v>
      </c>
      <c r="H16" s="31">
        <v>6.67</v>
      </c>
      <c r="I16" s="31">
        <v>2.9</v>
      </c>
      <c r="J16" s="31">
        <v>2.56</v>
      </c>
      <c r="K16" s="31">
        <v>2.4</v>
      </c>
      <c r="L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35" t="s">
        <v>59</v>
      </c>
      <c r="B17" s="31">
        <v>2.13</v>
      </c>
      <c r="C17" s="31">
        <v>3.81</v>
      </c>
      <c r="D17" s="31">
        <v>3.82</v>
      </c>
      <c r="E17" s="31">
        <v>3.77</v>
      </c>
      <c r="F17" s="31">
        <v>3.74</v>
      </c>
      <c r="G17" s="31">
        <v>3.68</v>
      </c>
      <c r="H17" s="31">
        <v>5.76</v>
      </c>
      <c r="I17" s="31">
        <v>2.2999999999999998</v>
      </c>
      <c r="J17" s="31">
        <v>1.87</v>
      </c>
      <c r="K17" s="31">
        <v>1.58</v>
      </c>
      <c r="L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35" t="s">
        <v>68</v>
      </c>
      <c r="B18" s="31">
        <v>3.45</v>
      </c>
      <c r="C18" s="31">
        <v>5.18</v>
      </c>
      <c r="D18" s="31">
        <v>5.24</v>
      </c>
      <c r="E18" s="31">
        <v>4.96</v>
      </c>
      <c r="F18" s="31">
        <v>4.87</v>
      </c>
      <c r="G18" s="31">
        <v>4.76</v>
      </c>
      <c r="H18" s="31">
        <v>7.03</v>
      </c>
      <c r="I18" s="31">
        <v>3.04</v>
      </c>
      <c r="J18" s="31">
        <v>2.34</v>
      </c>
      <c r="K18" s="31">
        <v>1.77</v>
      </c>
      <c r="L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35" t="s">
        <v>69</v>
      </c>
      <c r="B19" s="31">
        <v>3.55</v>
      </c>
      <c r="C19" s="31">
        <v>5.28</v>
      </c>
      <c r="D19" s="31">
        <v>5.34</v>
      </c>
      <c r="E19" s="31">
        <v>5.0599999999999996</v>
      </c>
      <c r="F19" s="31">
        <v>4.97</v>
      </c>
      <c r="G19" s="31">
        <v>4.8600000000000003</v>
      </c>
      <c r="H19" s="31">
        <v>7.13</v>
      </c>
      <c r="I19" s="31">
        <v>3.15</v>
      </c>
      <c r="J19" s="31">
        <v>2.44</v>
      </c>
      <c r="K19" s="31">
        <v>1.88</v>
      </c>
      <c r="L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35" t="s">
        <v>71</v>
      </c>
      <c r="B20" s="31">
        <v>3.55</v>
      </c>
      <c r="C20" s="31">
        <v>5.07</v>
      </c>
      <c r="D20" s="31">
        <v>5.12</v>
      </c>
      <c r="E20" s="31">
        <v>4.84</v>
      </c>
      <c r="F20" s="31">
        <v>4.76</v>
      </c>
      <c r="G20" s="31">
        <v>4.6399999999999997</v>
      </c>
      <c r="H20" s="31">
        <v>6.92</v>
      </c>
      <c r="I20" s="31">
        <v>2.91</v>
      </c>
      <c r="J20" s="31">
        <v>2.48</v>
      </c>
      <c r="K20" s="31">
        <v>2.1800000000000002</v>
      </c>
      <c r="L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5">
      <c r="A21" s="35" t="s">
        <v>70</v>
      </c>
      <c r="B21" s="31">
        <v>3.59</v>
      </c>
      <c r="C21" s="31">
        <v>5.08</v>
      </c>
      <c r="D21" s="31">
        <v>5.14</v>
      </c>
      <c r="E21" s="31">
        <v>4.8499999999999996</v>
      </c>
      <c r="F21" s="31">
        <v>4.7699999999999996</v>
      </c>
      <c r="G21" s="31">
        <v>4.66</v>
      </c>
      <c r="H21" s="31">
        <v>6.93</v>
      </c>
      <c r="I21" s="31">
        <v>2.94</v>
      </c>
      <c r="J21" s="31">
        <v>2.2400000000000002</v>
      </c>
      <c r="K21" s="31">
        <v>1.67</v>
      </c>
      <c r="L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5">
      <c r="A22" s="35" t="s">
        <v>72</v>
      </c>
      <c r="B22" s="31">
        <v>3.68</v>
      </c>
      <c r="C22" s="31">
        <v>4.91</v>
      </c>
      <c r="D22" s="31">
        <v>4.9400000000000004</v>
      </c>
      <c r="E22" s="31">
        <v>4.6500000000000004</v>
      </c>
      <c r="F22" s="31">
        <v>4.59</v>
      </c>
      <c r="G22" s="31">
        <v>4.5</v>
      </c>
      <c r="H22" s="31">
        <v>6.75</v>
      </c>
      <c r="I22" s="31">
        <v>2.98</v>
      </c>
      <c r="J22" s="31">
        <v>2.6</v>
      </c>
      <c r="K22" s="31">
        <v>2.44</v>
      </c>
      <c r="L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35" t="s">
        <v>43</v>
      </c>
      <c r="B23" s="31">
        <v>3.66</v>
      </c>
      <c r="C23" s="31">
        <v>4.8899999999999997</v>
      </c>
      <c r="D23" s="31">
        <v>4.92</v>
      </c>
      <c r="E23" s="31">
        <v>4.63</v>
      </c>
      <c r="F23" s="31">
        <v>4.58</v>
      </c>
      <c r="G23" s="31">
        <v>4.4800000000000004</v>
      </c>
      <c r="H23" s="31">
        <v>6.73</v>
      </c>
      <c r="I23" s="31">
        <v>2.96</v>
      </c>
      <c r="J23" s="31">
        <v>2.58</v>
      </c>
      <c r="K23" s="31">
        <v>2.42</v>
      </c>
      <c r="L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5">
      <c r="A24" s="35" t="s">
        <v>50</v>
      </c>
      <c r="B24" s="31">
        <v>3.55</v>
      </c>
      <c r="C24" s="31">
        <v>5.0999999999999996</v>
      </c>
      <c r="D24" s="31">
        <v>5.16</v>
      </c>
      <c r="E24" s="31">
        <v>4.8600000000000003</v>
      </c>
      <c r="F24" s="31">
        <v>4.78</v>
      </c>
      <c r="G24" s="31">
        <v>4.66</v>
      </c>
      <c r="H24" s="31">
        <v>6.94</v>
      </c>
      <c r="I24" s="31">
        <v>2.9</v>
      </c>
      <c r="J24" s="31">
        <v>2.4700000000000002</v>
      </c>
      <c r="K24" s="31">
        <v>2.2000000000000002</v>
      </c>
      <c r="L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5">
      <c r="A25" s="35" t="s">
        <v>73</v>
      </c>
      <c r="B25" s="31">
        <v>1.84</v>
      </c>
      <c r="C25" s="31">
        <v>3.28</v>
      </c>
      <c r="D25" s="31">
        <v>3.25</v>
      </c>
      <c r="E25" s="31">
        <v>3.44</v>
      </c>
      <c r="F25" s="31">
        <v>3.31</v>
      </c>
      <c r="G25" s="31">
        <v>3.2</v>
      </c>
      <c r="H25" s="31">
        <v>4.4800000000000004</v>
      </c>
      <c r="I25" s="31">
        <v>1.78</v>
      </c>
      <c r="J25" s="31">
        <v>2.9</v>
      </c>
      <c r="K25" s="31">
        <v>5.17</v>
      </c>
      <c r="L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5">
      <c r="A26" s="35" t="s">
        <v>58</v>
      </c>
      <c r="B26" s="31">
        <v>3.55</v>
      </c>
      <c r="C26" s="31">
        <v>5.1100000000000003</v>
      </c>
      <c r="D26" s="31">
        <v>5.15</v>
      </c>
      <c r="E26" s="31">
        <v>4.8600000000000003</v>
      </c>
      <c r="F26" s="31">
        <v>4.7699999999999996</v>
      </c>
      <c r="G26" s="31">
        <v>4.66</v>
      </c>
      <c r="H26" s="31">
        <v>6.93</v>
      </c>
      <c r="I26" s="31">
        <v>2.89</v>
      </c>
      <c r="J26" s="31">
        <v>2.4700000000000002</v>
      </c>
      <c r="K26" s="31">
        <v>2.19</v>
      </c>
      <c r="L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5">
      <c r="A27" s="35" t="s">
        <v>67</v>
      </c>
      <c r="B27" s="31">
        <v>3.62</v>
      </c>
      <c r="C27" s="31">
        <v>4.8600000000000003</v>
      </c>
      <c r="D27" s="31">
        <v>4.8899999999999997</v>
      </c>
      <c r="E27" s="31">
        <v>4.5999999999999996</v>
      </c>
      <c r="F27" s="31">
        <v>4.55</v>
      </c>
      <c r="G27" s="31">
        <v>4.45</v>
      </c>
      <c r="H27" s="31">
        <v>6.7</v>
      </c>
      <c r="I27" s="31">
        <v>2.93</v>
      </c>
      <c r="J27" s="31">
        <v>2.5499999999999998</v>
      </c>
      <c r="K27" s="31">
        <v>2.38</v>
      </c>
      <c r="L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5">
      <c r="A28" s="35" t="s">
        <v>119</v>
      </c>
      <c r="B28" s="31">
        <v>3.61</v>
      </c>
      <c r="C28" s="31">
        <v>4.95</v>
      </c>
      <c r="D28" s="31">
        <v>5.01</v>
      </c>
      <c r="E28" s="31">
        <v>4.7300000000000004</v>
      </c>
      <c r="F28" s="31">
        <v>4.6399999999999997</v>
      </c>
      <c r="G28" s="31">
        <v>4.53</v>
      </c>
      <c r="H28" s="31">
        <v>6.8</v>
      </c>
      <c r="I28" s="31">
        <v>2.96</v>
      </c>
      <c r="J28" s="31">
        <v>2.5299999999999998</v>
      </c>
      <c r="K28" s="31">
        <v>2.2799999999999998</v>
      </c>
      <c r="L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5">
      <c r="A29" s="35" t="s">
        <v>55</v>
      </c>
      <c r="B29" s="31">
        <v>3.51</v>
      </c>
      <c r="C29" s="31">
        <v>5.05</v>
      </c>
      <c r="D29" s="31">
        <v>5.0999999999999996</v>
      </c>
      <c r="E29" s="31">
        <v>4.8</v>
      </c>
      <c r="F29" s="31">
        <v>4.72</v>
      </c>
      <c r="G29" s="31">
        <v>4.5999999999999996</v>
      </c>
      <c r="H29" s="31">
        <v>6.87</v>
      </c>
      <c r="I29" s="31">
        <v>2.87</v>
      </c>
      <c r="J29" s="31">
        <v>2.44</v>
      </c>
      <c r="K29" s="31">
        <v>2.14</v>
      </c>
      <c r="L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5">
      <c r="A30" s="35" t="s">
        <v>42</v>
      </c>
      <c r="B30" s="31">
        <v>3.64</v>
      </c>
      <c r="C30" s="31">
        <v>4.83</v>
      </c>
      <c r="D30" s="31">
        <v>4.8499999999999996</v>
      </c>
      <c r="E30" s="31">
        <v>4.57</v>
      </c>
      <c r="F30" s="31">
        <v>4.51</v>
      </c>
      <c r="G30" s="31">
        <v>4.42</v>
      </c>
      <c r="H30" s="31">
        <v>6.67</v>
      </c>
      <c r="I30" s="31">
        <v>2.9</v>
      </c>
      <c r="J30" s="31">
        <v>2.56</v>
      </c>
      <c r="K30" s="31">
        <v>2.4</v>
      </c>
      <c r="L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5">
      <c r="A31" s="35" t="s">
        <v>54</v>
      </c>
      <c r="B31" s="31">
        <v>3.53</v>
      </c>
      <c r="C31" s="31">
        <v>5.07</v>
      </c>
      <c r="D31" s="31">
        <v>5.12</v>
      </c>
      <c r="E31" s="31">
        <v>4.82</v>
      </c>
      <c r="F31" s="31">
        <v>4.7300000000000004</v>
      </c>
      <c r="G31" s="31">
        <v>4.62</v>
      </c>
      <c r="H31" s="31">
        <v>6.89</v>
      </c>
      <c r="I31" s="31">
        <v>2.88</v>
      </c>
      <c r="J31" s="31">
        <v>2.4500000000000002</v>
      </c>
      <c r="K31" s="31">
        <v>2.16</v>
      </c>
      <c r="L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5">
      <c r="A32" s="35" t="s">
        <v>125</v>
      </c>
      <c r="B32" s="31">
        <v>3.59</v>
      </c>
      <c r="C32" s="31">
        <v>5.08</v>
      </c>
      <c r="D32" s="31">
        <v>5.14</v>
      </c>
      <c r="E32" s="31">
        <v>4.8600000000000003</v>
      </c>
      <c r="F32" s="31">
        <v>4.7699999999999996</v>
      </c>
      <c r="G32" s="31">
        <v>4.66</v>
      </c>
      <c r="H32" s="31">
        <v>6.93</v>
      </c>
      <c r="I32" s="31">
        <v>2.94</v>
      </c>
      <c r="J32" s="31">
        <v>2.5099999999999998</v>
      </c>
      <c r="K32" s="31">
        <v>2.2200000000000002</v>
      </c>
      <c r="L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5">
      <c r="A33" s="35" t="s">
        <v>79</v>
      </c>
      <c r="B33" s="31">
        <v>4.6900000000000004</v>
      </c>
      <c r="C33" s="31">
        <v>4.6500000000000004</v>
      </c>
      <c r="D33" s="31">
        <v>4.37</v>
      </c>
      <c r="E33" s="31">
        <v>4.09</v>
      </c>
      <c r="F33" s="31">
        <v>4.03</v>
      </c>
      <c r="G33" s="31">
        <v>3.94</v>
      </c>
      <c r="H33" s="31">
        <v>6.19</v>
      </c>
      <c r="I33" s="31">
        <v>3.22</v>
      </c>
      <c r="J33" s="31">
        <v>3.22</v>
      </c>
      <c r="K33" s="31">
        <v>3.22</v>
      </c>
      <c r="L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5">
      <c r="A34" s="35" t="s">
        <v>53</v>
      </c>
      <c r="B34" s="31">
        <v>3.63</v>
      </c>
      <c r="C34" s="31">
        <v>4.8499999999999996</v>
      </c>
      <c r="D34" s="31">
        <v>4.88</v>
      </c>
      <c r="E34" s="31">
        <v>4.5999999999999996</v>
      </c>
      <c r="F34" s="31">
        <v>4.54</v>
      </c>
      <c r="G34" s="31">
        <v>4.45</v>
      </c>
      <c r="H34" s="31">
        <v>6.7</v>
      </c>
      <c r="I34" s="31">
        <v>2.93</v>
      </c>
      <c r="J34" s="31">
        <v>2.5499999999999998</v>
      </c>
      <c r="K34" s="31">
        <v>2.38</v>
      </c>
      <c r="L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5">
      <c r="A35" s="35" t="s">
        <v>45</v>
      </c>
      <c r="B35" s="31">
        <v>2.2000000000000002</v>
      </c>
      <c r="C35" s="31">
        <v>3.37</v>
      </c>
      <c r="D35" s="31">
        <v>3.34</v>
      </c>
      <c r="E35" s="31">
        <v>3.48</v>
      </c>
      <c r="F35" s="31">
        <v>3.42</v>
      </c>
      <c r="G35" s="31">
        <v>3.33</v>
      </c>
      <c r="H35" s="31">
        <v>4.63</v>
      </c>
      <c r="I35" s="31">
        <v>1.81</v>
      </c>
      <c r="J35" s="31">
        <v>1.73</v>
      </c>
      <c r="K35" s="31">
        <v>1.86</v>
      </c>
      <c r="L35" s="9"/>
      <c r="P35" s="9"/>
      <c r="Q35" s="9"/>
      <c r="R35" s="9"/>
      <c r="S35" s="9"/>
      <c r="T35" s="9"/>
      <c r="U35" s="9"/>
      <c r="V35" s="9"/>
      <c r="W35" s="9"/>
      <c r="X35" s="9"/>
    </row>
    <row r="36" spans="1:24" x14ac:dyDescent="0.25">
      <c r="A36" s="35" t="s">
        <v>44</v>
      </c>
      <c r="B36" s="31">
        <v>1.57</v>
      </c>
      <c r="C36" s="31">
        <v>2.73</v>
      </c>
      <c r="D36" s="31">
        <v>2.71</v>
      </c>
      <c r="E36" s="31">
        <v>2.85</v>
      </c>
      <c r="F36" s="31">
        <v>2.79</v>
      </c>
      <c r="G36" s="31">
        <v>2.7</v>
      </c>
      <c r="H36" s="31">
        <v>4.95</v>
      </c>
      <c r="I36" s="31">
        <v>1.18</v>
      </c>
      <c r="J36" s="31">
        <v>1.0900000000000001</v>
      </c>
      <c r="K36" s="31">
        <v>1.22</v>
      </c>
      <c r="L36" s="9"/>
      <c r="P36" s="9"/>
      <c r="Q36" s="9"/>
      <c r="R36" s="9"/>
      <c r="S36" s="9"/>
      <c r="T36" s="9"/>
      <c r="U36" s="9"/>
      <c r="V36" s="9"/>
      <c r="W36" s="9"/>
      <c r="X36" s="9"/>
    </row>
    <row r="37" spans="1:24" x14ac:dyDescent="0.25">
      <c r="A37" s="35" t="s">
        <v>47</v>
      </c>
      <c r="B37" s="31">
        <v>3.53</v>
      </c>
      <c r="C37" s="31">
        <v>5.07</v>
      </c>
      <c r="D37" s="31">
        <v>5.12</v>
      </c>
      <c r="E37" s="31">
        <v>4.82</v>
      </c>
      <c r="F37" s="31">
        <v>4.7300000000000004</v>
      </c>
      <c r="G37" s="31">
        <v>4.62</v>
      </c>
      <c r="H37" s="31">
        <v>6.89</v>
      </c>
      <c r="I37" s="31">
        <v>2.88</v>
      </c>
      <c r="J37" s="31">
        <v>2.4500000000000002</v>
      </c>
      <c r="K37" s="31">
        <v>2.16</v>
      </c>
      <c r="L37" s="9"/>
      <c r="P37" s="9"/>
      <c r="Q37" s="9"/>
      <c r="R37" s="9"/>
      <c r="S37" s="9"/>
      <c r="T37" s="9"/>
      <c r="U37" s="9"/>
      <c r="V37" s="9"/>
      <c r="W37" s="9"/>
      <c r="X37" s="9"/>
    </row>
    <row r="38" spans="1:24" x14ac:dyDescent="0.25">
      <c r="A38" s="35" t="s">
        <v>51</v>
      </c>
      <c r="B38" s="31">
        <v>3.68</v>
      </c>
      <c r="C38" s="31">
        <v>4.91</v>
      </c>
      <c r="D38" s="31">
        <v>4.93</v>
      </c>
      <c r="E38" s="31">
        <v>4.6500000000000004</v>
      </c>
      <c r="F38" s="31">
        <v>4.59</v>
      </c>
      <c r="G38" s="31">
        <v>4.5</v>
      </c>
      <c r="H38" s="31">
        <v>6.75</v>
      </c>
      <c r="I38" s="31">
        <v>2.98</v>
      </c>
      <c r="J38" s="31">
        <v>2.6</v>
      </c>
      <c r="K38" s="31">
        <v>2.44</v>
      </c>
      <c r="L38" s="9"/>
      <c r="P38" s="9"/>
      <c r="Q38" s="9"/>
      <c r="R38" s="9"/>
      <c r="S38" s="9"/>
      <c r="T38" s="9"/>
      <c r="U38" s="9"/>
      <c r="V38" s="9"/>
      <c r="W38" s="9"/>
      <c r="X38" s="9"/>
    </row>
    <row r="39" spans="1:24" x14ac:dyDescent="0.25">
      <c r="A39" s="35" t="s">
        <v>66</v>
      </c>
      <c r="B39" s="31">
        <v>3.54</v>
      </c>
      <c r="C39" s="31">
        <v>5.08</v>
      </c>
      <c r="D39" s="31">
        <v>5.13</v>
      </c>
      <c r="E39" s="31">
        <v>4.83</v>
      </c>
      <c r="F39" s="31">
        <v>4.75</v>
      </c>
      <c r="G39" s="31">
        <v>4.63</v>
      </c>
      <c r="H39" s="31">
        <v>6.9</v>
      </c>
      <c r="I39" s="31">
        <v>2.89</v>
      </c>
      <c r="J39" s="31">
        <v>2.46</v>
      </c>
      <c r="K39" s="31">
        <v>2.17</v>
      </c>
      <c r="L39" s="9"/>
      <c r="P39" s="9"/>
      <c r="Q39" s="9"/>
      <c r="R39" s="9"/>
      <c r="S39" s="9"/>
      <c r="T39" s="9"/>
      <c r="U39" s="9"/>
      <c r="V39" s="9"/>
      <c r="W39" s="9"/>
      <c r="X39" s="9"/>
    </row>
    <row r="40" spans="1:24" x14ac:dyDescent="0.25">
      <c r="A40" s="35" t="s">
        <v>61</v>
      </c>
      <c r="B40" s="31">
        <v>3.5</v>
      </c>
      <c r="C40" s="31">
        <v>3.28</v>
      </c>
      <c r="D40" s="31">
        <v>3.11</v>
      </c>
      <c r="E40" s="31">
        <v>3.01</v>
      </c>
      <c r="F40" s="31">
        <v>2.93</v>
      </c>
      <c r="G40" s="31">
        <v>2.87</v>
      </c>
      <c r="H40" s="31">
        <v>4.08</v>
      </c>
      <c r="I40" s="31">
        <v>2.4900000000000002</v>
      </c>
      <c r="J40" s="31">
        <v>2.4900000000000002</v>
      </c>
      <c r="K40" s="31">
        <v>2.4900000000000002</v>
      </c>
      <c r="L40" s="9"/>
      <c r="P40" s="9"/>
      <c r="Q40" s="9"/>
      <c r="R40" s="9"/>
      <c r="S40" s="9"/>
      <c r="T40" s="9"/>
      <c r="U40" s="9"/>
      <c r="V40" s="9"/>
      <c r="W40" s="9"/>
      <c r="X40" s="9"/>
    </row>
    <row r="41" spans="1:24" x14ac:dyDescent="0.25">
      <c r="A41" s="35" t="s">
        <v>64</v>
      </c>
      <c r="B41" s="31">
        <v>3.84</v>
      </c>
      <c r="C41" s="31">
        <v>3.82</v>
      </c>
      <c r="D41" s="31">
        <v>3.65</v>
      </c>
      <c r="E41" s="31">
        <v>3.57</v>
      </c>
      <c r="F41" s="31">
        <v>3.55</v>
      </c>
      <c r="G41" s="31">
        <v>3.67</v>
      </c>
      <c r="H41" s="31">
        <v>4.88</v>
      </c>
      <c r="I41" s="31">
        <v>3.05</v>
      </c>
      <c r="J41" s="31">
        <v>3.05</v>
      </c>
      <c r="K41" s="31">
        <v>3.05</v>
      </c>
      <c r="L41" s="9"/>
      <c r="P41" s="9"/>
      <c r="Q41" s="9"/>
      <c r="R41" s="9"/>
      <c r="S41" s="9"/>
      <c r="T41" s="9"/>
      <c r="U41" s="9"/>
      <c r="V41" s="9"/>
      <c r="W41" s="9"/>
      <c r="X41" s="9"/>
    </row>
    <row r="42" spans="1:24" x14ac:dyDescent="0.25">
      <c r="A42" s="35" t="s">
        <v>62</v>
      </c>
      <c r="B42" s="31">
        <v>3.2</v>
      </c>
      <c r="C42" s="31">
        <v>2.98</v>
      </c>
      <c r="D42" s="31">
        <v>2.81</v>
      </c>
      <c r="E42" s="31">
        <v>2.71</v>
      </c>
      <c r="F42" s="31">
        <v>2.63</v>
      </c>
      <c r="G42" s="31">
        <v>2.57</v>
      </c>
      <c r="H42" s="31">
        <v>3.78</v>
      </c>
      <c r="I42" s="31">
        <v>2.4</v>
      </c>
      <c r="J42" s="31">
        <v>2.4</v>
      </c>
      <c r="K42" s="31">
        <v>2.4</v>
      </c>
      <c r="L42" s="9"/>
      <c r="P42" s="9"/>
      <c r="Q42" s="9"/>
      <c r="R42" s="9"/>
      <c r="S42" s="9"/>
      <c r="T42" s="9"/>
      <c r="U42" s="9"/>
      <c r="V42" s="9"/>
      <c r="W42" s="9"/>
      <c r="X42" s="9"/>
    </row>
    <row r="43" spans="1:24" x14ac:dyDescent="0.25">
      <c r="A43" s="35" t="s">
        <v>63</v>
      </c>
      <c r="B43" s="31">
        <v>3.57</v>
      </c>
      <c r="C43" s="31">
        <v>3.55</v>
      </c>
      <c r="D43" s="31">
        <v>3.38</v>
      </c>
      <c r="E43" s="31">
        <v>3.28</v>
      </c>
      <c r="F43" s="31">
        <v>3.2</v>
      </c>
      <c r="G43" s="31">
        <v>2.72</v>
      </c>
      <c r="H43" s="31">
        <v>3.93</v>
      </c>
      <c r="I43" s="31">
        <v>2.5499999999999998</v>
      </c>
      <c r="J43" s="31">
        <v>2.48</v>
      </c>
      <c r="K43" s="31">
        <v>2.3199999999999998</v>
      </c>
      <c r="L43" s="9"/>
      <c r="P43" s="9"/>
      <c r="Q43" s="9"/>
      <c r="R43" s="9"/>
      <c r="S43" s="9"/>
      <c r="T43" s="9"/>
      <c r="U43" s="9"/>
      <c r="V43" s="9"/>
      <c r="W43" s="9"/>
      <c r="X43" s="9"/>
    </row>
    <row r="44" spans="1:24" x14ac:dyDescent="0.25">
      <c r="A44" s="35" t="s">
        <v>60</v>
      </c>
      <c r="B44" s="31">
        <v>3.12</v>
      </c>
      <c r="C44" s="31">
        <v>2.9</v>
      </c>
      <c r="D44" s="31">
        <v>2.73</v>
      </c>
      <c r="E44" s="31">
        <v>2.61</v>
      </c>
      <c r="F44" s="31">
        <v>2.5299999999999998</v>
      </c>
      <c r="G44" s="31">
        <v>2.4700000000000002</v>
      </c>
      <c r="H44" s="31">
        <v>3.68</v>
      </c>
      <c r="I44" s="31">
        <v>2.2799999999999998</v>
      </c>
      <c r="J44" s="31">
        <v>2.2799999999999998</v>
      </c>
      <c r="K44" s="31">
        <v>2.2799999999999998</v>
      </c>
      <c r="L44" s="9"/>
      <c r="P44" s="9"/>
      <c r="Q44" s="9"/>
      <c r="R44" s="9"/>
      <c r="S44" s="9"/>
      <c r="T44" s="9"/>
      <c r="U44" s="9"/>
      <c r="V44" s="9"/>
      <c r="W44" s="9"/>
      <c r="X44" s="9"/>
    </row>
    <row r="45" spans="1:24" x14ac:dyDescent="0.25">
      <c r="A45" s="35" t="s">
        <v>124</v>
      </c>
      <c r="B45" s="31">
        <v>3.54</v>
      </c>
      <c r="C45" s="31">
        <v>5.07</v>
      </c>
      <c r="D45" s="31">
        <v>5.12</v>
      </c>
      <c r="E45" s="31">
        <v>4.83</v>
      </c>
      <c r="F45" s="31">
        <v>4.74</v>
      </c>
      <c r="G45" s="31">
        <v>4.63</v>
      </c>
      <c r="H45" s="31">
        <v>6.9</v>
      </c>
      <c r="I45" s="31">
        <v>2.89</v>
      </c>
      <c r="J45" s="31">
        <v>2.46</v>
      </c>
      <c r="K45" s="31">
        <v>2.17</v>
      </c>
      <c r="L45" s="9"/>
      <c r="P45" s="9"/>
      <c r="Q45" s="9"/>
      <c r="R45" s="9"/>
      <c r="S45" s="9"/>
      <c r="T45" s="9"/>
      <c r="U45" s="9"/>
      <c r="V45" s="9"/>
      <c r="W45" s="9"/>
      <c r="X45" s="9"/>
    </row>
    <row r="46" spans="1:24" x14ac:dyDescent="0.25">
      <c r="A46" s="35" t="s">
        <v>80</v>
      </c>
      <c r="B46" s="31">
        <v>2.41</v>
      </c>
      <c r="C46" s="31">
        <v>2.36</v>
      </c>
      <c r="D46" s="31">
        <v>4.21</v>
      </c>
      <c r="E46" s="31">
        <v>3.93</v>
      </c>
      <c r="F46" s="31">
        <v>3.85</v>
      </c>
      <c r="G46" s="31">
        <v>3.73</v>
      </c>
      <c r="H46" s="31">
        <v>6</v>
      </c>
      <c r="I46" s="31">
        <v>2.02</v>
      </c>
      <c r="J46" s="31">
        <v>1.59</v>
      </c>
      <c r="K46" s="31">
        <v>1.42</v>
      </c>
      <c r="L46" s="9"/>
      <c r="P46" s="9"/>
      <c r="Q46" s="9"/>
      <c r="R46" s="9"/>
      <c r="S46" s="9"/>
      <c r="T46" s="9"/>
      <c r="U46" s="9"/>
      <c r="V46" s="9"/>
      <c r="W46" s="9"/>
      <c r="X46" s="9"/>
    </row>
    <row r="48" spans="1:24" ht="12.75" customHeight="1" x14ac:dyDescent="0.25">
      <c r="A48" s="22"/>
      <c r="B48" s="23"/>
      <c r="C48" s="23"/>
      <c r="D48" s="23"/>
      <c r="E48" s="23"/>
      <c r="F48" s="23"/>
      <c r="G48" s="23"/>
      <c r="H48" s="23"/>
      <c r="I48" s="23"/>
    </row>
  </sheetData>
  <sortState ref="A2:H69">
    <sortCondition ref="A2:A6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</vt:lpstr>
      <vt:lpstr>scalars</vt:lpstr>
      <vt:lpstr>Producer_data</vt:lpstr>
      <vt:lpstr>Exporter_data</vt:lpstr>
      <vt:lpstr>Trans_c_data</vt:lpstr>
      <vt:lpstr>Trans_e_data</vt:lpstr>
      <vt:lpstr>seastart</vt:lpstr>
      <vt:lpstr>seadynamic</vt:lpstr>
      <vt:lpstr>p_ref</vt:lpstr>
      <vt:lpstr>y_ref</vt:lpstr>
      <vt:lpstr>epsi</vt:lpstr>
    </vt:vector>
  </TitlesOfParts>
  <Company>DIW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Mendelevitch, Roman</dc:creator>
  <cp:lastModifiedBy>ch</cp:lastModifiedBy>
  <dcterms:created xsi:type="dcterms:W3CDTF">2013-07-15T12:13:38Z</dcterms:created>
  <dcterms:modified xsi:type="dcterms:W3CDTF">2022-04-20T14:44:15Z</dcterms:modified>
</cp:coreProperties>
</file>