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PC 151\Downloads\"/>
    </mc:Choice>
  </mc:AlternateContent>
  <xr:revisionPtr revIDLastSave="0" documentId="13_ncr:1_{111DEB78-AD32-4B2B-9125-AD3C888012E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IBM" sheetId="2" r:id="rId2"/>
    <sheet name="INTC" sheetId="3" r:id="rId3"/>
    <sheet name="CSCO" sheetId="4" r:id="rId4"/>
    <sheet name="GE" sheetId="5" r:id="rId5"/>
    <sheet name="Index" sheetId="8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Index!$C$2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8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4" i="3"/>
  <c r="F5" i="3"/>
  <c r="I9" i="2" l="1"/>
  <c r="E4" i="3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5" i="8"/>
  <c r="D6" i="5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5" i="5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5" i="2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5" i="4"/>
  <c r="I4" i="8"/>
  <c r="D30" i="8"/>
  <c r="D29" i="8"/>
  <c r="E30" i="8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F29" i="8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E29" i="8"/>
  <c r="F30" i="5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E30" i="5"/>
  <c r="F29" i="5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E29" i="5"/>
  <c r="D30" i="5"/>
  <c r="D29" i="5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D29" i="3"/>
  <c r="D30" i="3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D29" i="2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N6" i="8" l="1"/>
  <c r="E5" i="8" s="1"/>
  <c r="E4" i="8"/>
  <c r="N6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N6" i="5"/>
  <c r="M6" i="2"/>
  <c r="H4" i="8" l="1"/>
  <c r="J4" i="8"/>
  <c r="G4" i="8"/>
  <c r="F5" i="8"/>
  <c r="E6" i="8"/>
  <c r="E4" i="2"/>
  <c r="F4" i="2" s="1"/>
  <c r="I5" i="3"/>
  <c r="I6" i="3"/>
  <c r="G7" i="3"/>
  <c r="H7" i="3" s="1"/>
  <c r="G8" i="3"/>
  <c r="H8" i="3" s="1"/>
  <c r="I9" i="3"/>
  <c r="I10" i="3"/>
  <c r="I11" i="3"/>
  <c r="G12" i="3"/>
  <c r="H12" i="3" s="1"/>
  <c r="G13" i="3"/>
  <c r="H13" i="3" s="1"/>
  <c r="I14" i="3"/>
  <c r="G15" i="3"/>
  <c r="H15" i="3" s="1"/>
  <c r="G16" i="3"/>
  <c r="H16" i="3" s="1"/>
  <c r="I17" i="3"/>
  <c r="I18" i="3"/>
  <c r="I19" i="3"/>
  <c r="G20" i="3"/>
  <c r="H20" i="3" s="1"/>
  <c r="I21" i="3"/>
  <c r="I22" i="3"/>
  <c r="I4" i="3"/>
  <c r="E4" i="4"/>
  <c r="E5" i="4" s="1"/>
  <c r="E4" i="5"/>
  <c r="F4" i="5" s="1"/>
  <c r="H4" i="5" s="1"/>
  <c r="J19" i="3" l="1"/>
  <c r="J11" i="3"/>
  <c r="J22" i="3"/>
  <c r="J18" i="3"/>
  <c r="J14" i="3"/>
  <c r="J10" i="3"/>
  <c r="J6" i="3"/>
  <c r="J4" i="3"/>
  <c r="J21" i="3"/>
  <c r="J17" i="3"/>
  <c r="J9" i="3"/>
  <c r="J5" i="3"/>
  <c r="E7" i="8"/>
  <c r="F6" i="8"/>
  <c r="G5" i="8"/>
  <c r="H5" i="8"/>
  <c r="I5" i="8"/>
  <c r="J5" i="8" s="1"/>
  <c r="G17" i="3"/>
  <c r="H17" i="3" s="1"/>
  <c r="G5" i="3"/>
  <c r="H5" i="3" s="1"/>
  <c r="I15" i="3"/>
  <c r="G11" i="3"/>
  <c r="H11" i="3" s="1"/>
  <c r="I13" i="3"/>
  <c r="G22" i="3"/>
  <c r="H22" i="3" s="1"/>
  <c r="G10" i="3"/>
  <c r="H10" i="3" s="1"/>
  <c r="I7" i="3"/>
  <c r="G21" i="3"/>
  <c r="H21" i="3" s="1"/>
  <c r="G6" i="3"/>
  <c r="H6" i="3" s="1"/>
  <c r="G19" i="3"/>
  <c r="H19" i="3" s="1"/>
  <c r="G14" i="3"/>
  <c r="H14" i="3" s="1"/>
  <c r="G9" i="3"/>
  <c r="H9" i="3" s="1"/>
  <c r="G18" i="3"/>
  <c r="H18" i="3" s="1"/>
  <c r="G4" i="3"/>
  <c r="I12" i="3"/>
  <c r="I20" i="3"/>
  <c r="I16" i="3"/>
  <c r="I8" i="3"/>
  <c r="E5" i="2"/>
  <c r="F5" i="2" s="1"/>
  <c r="F4" i="4"/>
  <c r="G4" i="5"/>
  <c r="I4" i="5"/>
  <c r="J4" i="5" s="1"/>
  <c r="E6" i="4"/>
  <c r="F5" i="4"/>
  <c r="E5" i="5"/>
  <c r="E6" i="5" s="1"/>
  <c r="F6" i="5" s="1"/>
  <c r="J12" i="3" l="1"/>
  <c r="J23" i="3" s="1"/>
  <c r="J7" i="3"/>
  <c r="J8" i="3"/>
  <c r="G23" i="3"/>
  <c r="J15" i="3"/>
  <c r="J16" i="3"/>
  <c r="J13" i="3"/>
  <c r="J20" i="3"/>
  <c r="I6" i="8"/>
  <c r="J6" i="8" s="1"/>
  <c r="H6" i="8"/>
  <c r="G6" i="8"/>
  <c r="E8" i="8"/>
  <c r="F7" i="8"/>
  <c r="H4" i="3"/>
  <c r="H23" i="3" s="1"/>
  <c r="E6" i="2"/>
  <c r="F6" i="2" s="1"/>
  <c r="I4" i="2"/>
  <c r="J4" i="2" s="1"/>
  <c r="G4" i="2"/>
  <c r="H5" i="4"/>
  <c r="I5" i="4"/>
  <c r="J5" i="4" s="1"/>
  <c r="G5" i="4"/>
  <c r="H4" i="4"/>
  <c r="I4" i="4"/>
  <c r="J4" i="4" s="1"/>
  <c r="G4" i="4"/>
  <c r="F5" i="5"/>
  <c r="G5" i="5" s="1"/>
  <c r="H6" i="5"/>
  <c r="I6" i="5"/>
  <c r="J6" i="5" s="1"/>
  <c r="G6" i="5"/>
  <c r="E7" i="5"/>
  <c r="E8" i="5" s="1"/>
  <c r="E7" i="4"/>
  <c r="F6" i="4"/>
  <c r="E9" i="8" l="1"/>
  <c r="F8" i="8"/>
  <c r="H7" i="8"/>
  <c r="I7" i="8"/>
  <c r="J7" i="8" s="1"/>
  <c r="G7" i="8"/>
  <c r="I5" i="5"/>
  <c r="J5" i="5" s="1"/>
  <c r="H4" i="2"/>
  <c r="I5" i="2"/>
  <c r="J5" i="2" s="1"/>
  <c r="G5" i="2"/>
  <c r="E7" i="2"/>
  <c r="F7" i="2" s="1"/>
  <c r="H5" i="5"/>
  <c r="H6" i="4"/>
  <c r="I6" i="4"/>
  <c r="J6" i="4" s="1"/>
  <c r="G6" i="4"/>
  <c r="F7" i="5"/>
  <c r="H7" i="5" s="1"/>
  <c r="E8" i="4"/>
  <c r="F7" i="4"/>
  <c r="E9" i="5"/>
  <c r="F8" i="5"/>
  <c r="G8" i="8" l="1"/>
  <c r="H8" i="8"/>
  <c r="I8" i="8"/>
  <c r="J8" i="8" s="1"/>
  <c r="E10" i="8"/>
  <c r="F9" i="8"/>
  <c r="H5" i="2"/>
  <c r="G6" i="2"/>
  <c r="H6" i="2" s="1"/>
  <c r="I6" i="2"/>
  <c r="J6" i="2" s="1"/>
  <c r="E8" i="2"/>
  <c r="F8" i="2" s="1"/>
  <c r="G7" i="5"/>
  <c r="I7" i="5"/>
  <c r="J7" i="5" s="1"/>
  <c r="H7" i="4"/>
  <c r="I7" i="4"/>
  <c r="J7" i="4" s="1"/>
  <c r="G7" i="4"/>
  <c r="H8" i="5"/>
  <c r="G8" i="5"/>
  <c r="I8" i="5"/>
  <c r="J8" i="5" s="1"/>
  <c r="E9" i="4"/>
  <c r="F8" i="4"/>
  <c r="E10" i="5"/>
  <c r="F9" i="5"/>
  <c r="I9" i="8" l="1"/>
  <c r="J9" i="8" s="1"/>
  <c r="G9" i="8"/>
  <c r="H9" i="8"/>
  <c r="E11" i="8"/>
  <c r="F10" i="8"/>
  <c r="E9" i="2"/>
  <c r="F9" i="2" s="1"/>
  <c r="I7" i="2"/>
  <c r="J7" i="2" s="1"/>
  <c r="G7" i="2"/>
  <c r="H8" i="4"/>
  <c r="I8" i="4"/>
  <c r="J8" i="4" s="1"/>
  <c r="G8" i="4"/>
  <c r="H9" i="5"/>
  <c r="I9" i="5"/>
  <c r="J9" i="5" s="1"/>
  <c r="G9" i="5"/>
  <c r="E10" i="4"/>
  <c r="F9" i="4"/>
  <c r="E11" i="5"/>
  <c r="F10" i="5"/>
  <c r="E12" i="8" l="1"/>
  <c r="F11" i="8"/>
  <c r="I10" i="8"/>
  <c r="J10" i="8" s="1"/>
  <c r="G10" i="8"/>
  <c r="H10" i="8"/>
  <c r="I8" i="2"/>
  <c r="J8" i="2" s="1"/>
  <c r="G8" i="2"/>
  <c r="H8" i="2" s="1"/>
  <c r="E10" i="2"/>
  <c r="F10" i="2" s="1"/>
  <c r="H7" i="2"/>
  <c r="H9" i="4"/>
  <c r="I9" i="4"/>
  <c r="J9" i="4" s="1"/>
  <c r="G9" i="4"/>
  <c r="H10" i="5"/>
  <c r="I10" i="5"/>
  <c r="J10" i="5" s="1"/>
  <c r="G10" i="5"/>
  <c r="E11" i="4"/>
  <c r="F10" i="4"/>
  <c r="E12" i="5"/>
  <c r="F11" i="5"/>
  <c r="H11" i="8" l="1"/>
  <c r="G11" i="8"/>
  <c r="I11" i="8"/>
  <c r="J11" i="8" s="1"/>
  <c r="E13" i="8"/>
  <c r="F12" i="8"/>
  <c r="J9" i="2"/>
  <c r="G9" i="2"/>
  <c r="E11" i="2"/>
  <c r="F11" i="2" s="1"/>
  <c r="H10" i="4"/>
  <c r="I10" i="4"/>
  <c r="J10" i="4" s="1"/>
  <c r="G10" i="4"/>
  <c r="H11" i="5"/>
  <c r="I11" i="5"/>
  <c r="J11" i="5" s="1"/>
  <c r="G11" i="5"/>
  <c r="E12" i="4"/>
  <c r="F11" i="4"/>
  <c r="E13" i="5"/>
  <c r="F12" i="5"/>
  <c r="G12" i="8" l="1"/>
  <c r="H12" i="8"/>
  <c r="I12" i="8"/>
  <c r="J12" i="8" s="1"/>
  <c r="E14" i="8"/>
  <c r="F13" i="8"/>
  <c r="G10" i="2"/>
  <c r="H10" i="2" s="1"/>
  <c r="I10" i="2"/>
  <c r="J10" i="2" s="1"/>
  <c r="E12" i="2"/>
  <c r="F12" i="2" s="1"/>
  <c r="H9" i="2"/>
  <c r="H11" i="4"/>
  <c r="G11" i="4"/>
  <c r="I11" i="4"/>
  <c r="J11" i="4" s="1"/>
  <c r="H12" i="5"/>
  <c r="G12" i="5"/>
  <c r="I12" i="5"/>
  <c r="J12" i="5" s="1"/>
  <c r="E13" i="4"/>
  <c r="F12" i="4"/>
  <c r="E14" i="5"/>
  <c r="F13" i="5"/>
  <c r="G13" i="8" l="1"/>
  <c r="H13" i="8"/>
  <c r="I13" i="8"/>
  <c r="J13" i="8" s="1"/>
  <c r="E15" i="8"/>
  <c r="F14" i="8"/>
  <c r="E13" i="2"/>
  <c r="F13" i="2" s="1"/>
  <c r="I11" i="2"/>
  <c r="J11" i="2" s="1"/>
  <c r="G11" i="2"/>
  <c r="H12" i="4"/>
  <c r="I12" i="4"/>
  <c r="J12" i="4" s="1"/>
  <c r="G12" i="4"/>
  <c r="H13" i="5"/>
  <c r="I13" i="5"/>
  <c r="J13" i="5" s="1"/>
  <c r="G13" i="5"/>
  <c r="E14" i="4"/>
  <c r="F13" i="4"/>
  <c r="E15" i="5"/>
  <c r="F14" i="5"/>
  <c r="I14" i="8" l="1"/>
  <c r="J14" i="8" s="1"/>
  <c r="H14" i="8"/>
  <c r="G14" i="8"/>
  <c r="E16" i="8"/>
  <c r="F15" i="8"/>
  <c r="H11" i="2"/>
  <c r="I12" i="2"/>
  <c r="J12" i="2" s="1"/>
  <c r="G12" i="2"/>
  <c r="H12" i="2" s="1"/>
  <c r="E14" i="2"/>
  <c r="F14" i="2" s="1"/>
  <c r="H13" i="4"/>
  <c r="I13" i="4"/>
  <c r="J13" i="4" s="1"/>
  <c r="G13" i="4"/>
  <c r="H14" i="5"/>
  <c r="I14" i="5"/>
  <c r="J14" i="5" s="1"/>
  <c r="G14" i="5"/>
  <c r="E15" i="4"/>
  <c r="F14" i="4"/>
  <c r="E16" i="5"/>
  <c r="F15" i="5"/>
  <c r="E17" i="8" l="1"/>
  <c r="F16" i="8"/>
  <c r="H15" i="8"/>
  <c r="I15" i="8"/>
  <c r="J15" i="8" s="1"/>
  <c r="G15" i="8"/>
  <c r="I13" i="2"/>
  <c r="J13" i="2" s="1"/>
  <c r="G13" i="2"/>
  <c r="H13" i="2" s="1"/>
  <c r="E15" i="2"/>
  <c r="F15" i="2" s="1"/>
  <c r="H14" i="4"/>
  <c r="I14" i="4"/>
  <c r="J14" i="4" s="1"/>
  <c r="G14" i="4"/>
  <c r="H15" i="5"/>
  <c r="I15" i="5"/>
  <c r="J15" i="5" s="1"/>
  <c r="G15" i="5"/>
  <c r="E16" i="4"/>
  <c r="F15" i="4"/>
  <c r="E17" i="5"/>
  <c r="F16" i="5"/>
  <c r="G16" i="8" l="1"/>
  <c r="H16" i="8"/>
  <c r="I16" i="8"/>
  <c r="J16" i="8" s="1"/>
  <c r="E18" i="8"/>
  <c r="F17" i="8"/>
  <c r="G14" i="2"/>
  <c r="H14" i="2" s="1"/>
  <c r="I14" i="2"/>
  <c r="J14" i="2" s="1"/>
  <c r="E16" i="2"/>
  <c r="F16" i="2" s="1"/>
  <c r="H15" i="4"/>
  <c r="I15" i="4"/>
  <c r="J15" i="4" s="1"/>
  <c r="G15" i="4"/>
  <c r="H16" i="5"/>
  <c r="I16" i="5"/>
  <c r="J16" i="5" s="1"/>
  <c r="G16" i="5"/>
  <c r="E17" i="4"/>
  <c r="F16" i="4"/>
  <c r="E18" i="5"/>
  <c r="F17" i="5"/>
  <c r="I17" i="8" l="1"/>
  <c r="J17" i="8" s="1"/>
  <c r="G17" i="8"/>
  <c r="H17" i="8"/>
  <c r="E19" i="8"/>
  <c r="F18" i="8"/>
  <c r="E17" i="2"/>
  <c r="F17" i="2" s="1"/>
  <c r="I15" i="2"/>
  <c r="J15" i="2" s="1"/>
  <c r="G15" i="2"/>
  <c r="H15" i="2" s="1"/>
  <c r="H16" i="4"/>
  <c r="I16" i="4"/>
  <c r="J16" i="4" s="1"/>
  <c r="G16" i="4"/>
  <c r="H17" i="5"/>
  <c r="I17" i="5"/>
  <c r="J17" i="5" s="1"/>
  <c r="G17" i="5"/>
  <c r="E18" i="4"/>
  <c r="F17" i="4"/>
  <c r="E19" i="5"/>
  <c r="F18" i="5"/>
  <c r="E20" i="8" l="1"/>
  <c r="F19" i="8"/>
  <c r="I18" i="8"/>
  <c r="J18" i="8" s="1"/>
  <c r="H18" i="8"/>
  <c r="G18" i="8"/>
  <c r="I16" i="2"/>
  <c r="J16" i="2" s="1"/>
  <c r="G16" i="2"/>
  <c r="H16" i="2" s="1"/>
  <c r="E18" i="2"/>
  <c r="F18" i="2" s="1"/>
  <c r="H17" i="4"/>
  <c r="I17" i="4"/>
  <c r="J17" i="4" s="1"/>
  <c r="G17" i="4"/>
  <c r="H18" i="5"/>
  <c r="I18" i="5"/>
  <c r="J18" i="5" s="1"/>
  <c r="G18" i="5"/>
  <c r="E19" i="4"/>
  <c r="F18" i="4"/>
  <c r="E20" i="5"/>
  <c r="F19" i="5"/>
  <c r="H19" i="8" l="1"/>
  <c r="G19" i="8"/>
  <c r="I19" i="8"/>
  <c r="J19" i="8" s="1"/>
  <c r="E21" i="8"/>
  <c r="F20" i="8"/>
  <c r="I17" i="2"/>
  <c r="J17" i="2" s="1"/>
  <c r="G17" i="2"/>
  <c r="H17" i="2" s="1"/>
  <c r="E19" i="2"/>
  <c r="F19" i="2" s="1"/>
  <c r="H18" i="4"/>
  <c r="I18" i="4"/>
  <c r="J18" i="4" s="1"/>
  <c r="G18" i="4"/>
  <c r="H19" i="5"/>
  <c r="I19" i="5"/>
  <c r="J19" i="5" s="1"/>
  <c r="G19" i="5"/>
  <c r="E20" i="4"/>
  <c r="F19" i="4"/>
  <c r="E21" i="5"/>
  <c r="F20" i="5"/>
  <c r="G20" i="8" l="1"/>
  <c r="H20" i="8"/>
  <c r="I20" i="8"/>
  <c r="J20" i="8" s="1"/>
  <c r="E22" i="8"/>
  <c r="F22" i="8" s="1"/>
  <c r="F21" i="8"/>
  <c r="G18" i="2"/>
  <c r="H18" i="2" s="1"/>
  <c r="I18" i="2"/>
  <c r="J18" i="2" s="1"/>
  <c r="E20" i="2"/>
  <c r="F20" i="2" s="1"/>
  <c r="H19" i="4"/>
  <c r="I19" i="4"/>
  <c r="J19" i="4" s="1"/>
  <c r="G19" i="4"/>
  <c r="H20" i="5"/>
  <c r="G20" i="5"/>
  <c r="I20" i="5"/>
  <c r="J20" i="5" s="1"/>
  <c r="E21" i="4"/>
  <c r="F20" i="4"/>
  <c r="E22" i="5"/>
  <c r="F22" i="5" s="1"/>
  <c r="F21" i="5"/>
  <c r="G21" i="8" l="1"/>
  <c r="H21" i="8"/>
  <c r="I21" i="8"/>
  <c r="J21" i="8" s="1"/>
  <c r="I22" i="8"/>
  <c r="J22" i="8" s="1"/>
  <c r="H22" i="8"/>
  <c r="G22" i="8"/>
  <c r="G23" i="8" s="1"/>
  <c r="E21" i="2"/>
  <c r="F21" i="2" s="1"/>
  <c r="I19" i="2"/>
  <c r="J19" i="2" s="1"/>
  <c r="G19" i="2"/>
  <c r="H19" i="2" s="1"/>
  <c r="H20" i="4"/>
  <c r="I20" i="4"/>
  <c r="J20" i="4" s="1"/>
  <c r="G20" i="4"/>
  <c r="H21" i="5"/>
  <c r="I21" i="5"/>
  <c r="J21" i="5" s="1"/>
  <c r="G21" i="5"/>
  <c r="H22" i="5"/>
  <c r="H23" i="5" s="1"/>
  <c r="I22" i="5"/>
  <c r="J22" i="5" s="1"/>
  <c r="G22" i="5"/>
  <c r="G23" i="5" s="1"/>
  <c r="E22" i="4"/>
  <c r="F22" i="4" s="1"/>
  <c r="F21" i="4"/>
  <c r="H23" i="8" l="1"/>
  <c r="J23" i="8"/>
  <c r="I20" i="2"/>
  <c r="J20" i="2" s="1"/>
  <c r="G20" i="2"/>
  <c r="H20" i="2" s="1"/>
  <c r="E22" i="2"/>
  <c r="F22" i="2" s="1"/>
  <c r="H21" i="4"/>
  <c r="I21" i="4"/>
  <c r="J21" i="4" s="1"/>
  <c r="G21" i="4"/>
  <c r="H22" i="4"/>
  <c r="I22" i="4"/>
  <c r="J22" i="4" s="1"/>
  <c r="G22" i="4"/>
  <c r="J23" i="5"/>
  <c r="H23" i="4" l="1"/>
  <c r="I21" i="2"/>
  <c r="J21" i="2" s="1"/>
  <c r="G21" i="2"/>
  <c r="H21" i="2" s="1"/>
  <c r="G22" i="2"/>
  <c r="I22" i="2"/>
  <c r="J22" i="2" s="1"/>
  <c r="G23" i="4"/>
  <c r="J23" i="4"/>
  <c r="J23" i="2" l="1"/>
  <c r="G23" i="2"/>
  <c r="H22" i="2"/>
  <c r="H23" i="2" s="1"/>
</calcChain>
</file>

<file path=xl/sharedStrings.xml><?xml version="1.0" encoding="utf-8"?>
<sst xmlns="http://schemas.openxmlformats.org/spreadsheetml/2006/main" count="125" uniqueCount="31">
  <si>
    <t>Date</t>
  </si>
  <si>
    <t>IBM</t>
  </si>
  <si>
    <t>INTC</t>
  </si>
  <si>
    <t>CSCO</t>
  </si>
  <si>
    <t>GE</t>
  </si>
  <si>
    <t>Closing Stock Prices</t>
  </si>
  <si>
    <t>DJ Industrials 
Index</t>
  </si>
  <si>
    <t>error</t>
  </si>
  <si>
    <t>Smoothing constant</t>
  </si>
  <si>
    <t>Average</t>
  </si>
  <si>
    <t>MAE</t>
  </si>
  <si>
    <t>MSE</t>
  </si>
  <si>
    <t>MAPE</t>
  </si>
  <si>
    <t>a</t>
  </si>
  <si>
    <t>1-a</t>
  </si>
  <si>
    <t>Damping factor</t>
  </si>
  <si>
    <t>Period</t>
  </si>
  <si>
    <t>Alpha = 0.1</t>
  </si>
  <si>
    <t>Alpha = 0.5</t>
  </si>
  <si>
    <t>Looking at the chart or change the value smoothing alpha on cell M4 , we can see that alpha =0.5 yield better result</t>
  </si>
  <si>
    <t>Looking at the chart or change the value smoothing alpha on cell N4 , we can see that alpha =0.5 yield better result</t>
  </si>
  <si>
    <t xml:space="preserve">Looking at the chart or change the value smoothing alpha on cell M5 , we can see that alpha =0.5 yield better result   </t>
  </si>
  <si>
    <t xml:space="preserve">Looking at the chart or change the value smoothing alpha on cell N4 , we can see that alpha =0.5 yield better result   </t>
  </si>
  <si>
    <t>The output from Excel Data Analysis is different a bit</t>
  </si>
  <si>
    <r>
      <t xml:space="preserve">a) Develop a spreadsheet model for forecasting each of the stock prices using simple exponential 
smoothing with a smoothing constance of 0.3.
</t>
    </r>
    <r>
      <rPr>
        <sz val="12"/>
        <color theme="9" tint="-0.249977111117893"/>
        <rFont val="Arial"/>
        <family val="2"/>
      </rPr>
      <t>b) Compare your results to the output from Excel’s Data Analysis tool.</t>
    </r>
    <r>
      <rPr>
        <sz val="12"/>
        <color theme="1"/>
        <rFont val="Arial"/>
        <family val="2"/>
      </rPr>
      <t xml:space="preserve">
c) Compute MAD, MSE and MAPE.
</t>
    </r>
    <r>
      <rPr>
        <sz val="12"/>
        <color theme="9" tint="-0.249977111117893"/>
        <rFont val="Arial"/>
        <family val="2"/>
      </rPr>
      <t>d) Does a smoothing constance of 0.1 or 0.5 yield better results</t>
    </r>
  </si>
  <si>
    <t>|Error|</t>
  </si>
  <si>
    <t>|Error|^2</t>
  </si>
  <si>
    <t>(|Error|/S(t))*100</t>
  </si>
  <si>
    <t>DA tool</t>
  </si>
  <si>
    <t>F(t)</t>
  </si>
  <si>
    <t>PAE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</si>
</sst>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wrapText="1"/>
    </xf>
    <xf numFmtId="14" fontId="19" fillId="0" borderId="0" xfId="0" applyNumberFormat="1" applyFont="1"/>
    <xf numFmtId="165" fontId="19" fillId="0" borderId="0" xfId="0" applyNumberFormat="1" applyFont="1"/>
    <xf numFmtId="0" fontId="0" fillId="33" borderId="0" xfId="0" applyFill="1"/>
    <xf numFmtId="0" fontId="18" fillId="33" borderId="0" xfId="0" applyFont="1" applyFill="1"/>
    <xf numFmtId="14" fontId="19" fillId="33" borderId="0" xfId="0" applyNumberFormat="1" applyFont="1" applyFill="1"/>
    <xf numFmtId="165" fontId="19" fillId="33" borderId="0" xfId="0" applyNumberFormat="1" applyFont="1" applyFill="1"/>
    <xf numFmtId="165" fontId="0" fillId="33" borderId="0" xfId="0" applyNumberFormat="1" applyFill="1"/>
    <xf numFmtId="10" fontId="0" fillId="33" borderId="0" xfId="42" applyNumberFormat="1" applyFont="1" applyFill="1"/>
    <xf numFmtId="0" fontId="16" fillId="33" borderId="0" xfId="0" applyFont="1" applyFill="1"/>
    <xf numFmtId="10" fontId="0" fillId="33" borderId="0" xfId="0" applyNumberFormat="1" applyFill="1"/>
    <xf numFmtId="0" fontId="18" fillId="34" borderId="10" xfId="0" applyFont="1" applyFill="1" applyBorder="1"/>
    <xf numFmtId="0" fontId="0" fillId="33" borderId="11" xfId="0" applyFill="1" applyBorder="1"/>
    <xf numFmtId="0" fontId="19" fillId="33" borderId="0" xfId="0" applyFont="1" applyFill="1"/>
    <xf numFmtId="0" fontId="19" fillId="33" borderId="0" xfId="0" applyFont="1" applyFill="1" applyAlignment="1">
      <alignment wrapText="1"/>
    </xf>
    <xf numFmtId="0" fontId="18" fillId="35" borderId="10" xfId="0" applyFont="1" applyFill="1" applyBorder="1"/>
    <xf numFmtId="0" fontId="18" fillId="36" borderId="10" xfId="0" applyFont="1" applyFill="1" applyBorder="1"/>
    <xf numFmtId="2" fontId="0" fillId="33" borderId="0" xfId="42" applyNumberFormat="1" applyFont="1" applyFill="1"/>
    <xf numFmtId="0" fontId="18" fillId="37" borderId="10" xfId="0" applyFont="1" applyFill="1" applyBorder="1"/>
    <xf numFmtId="0" fontId="18" fillId="38" borderId="10" xfId="0" applyFont="1" applyFill="1" applyBorder="1"/>
    <xf numFmtId="0" fontId="0" fillId="38" borderId="0" xfId="0" applyFill="1"/>
    <xf numFmtId="10" fontId="16" fillId="33" borderId="0" xfId="42" applyNumberFormat="1" applyFont="1" applyFill="1"/>
    <xf numFmtId="2" fontId="0" fillId="33" borderId="0" xfId="0" applyNumberFormat="1" applyFill="1"/>
    <xf numFmtId="44" fontId="0" fillId="33" borderId="0" xfId="43" applyFont="1" applyFill="1"/>
    <xf numFmtId="0" fontId="16" fillId="33" borderId="11" xfId="0" applyFont="1" applyFill="1" applyBorder="1"/>
    <xf numFmtId="165" fontId="0" fillId="0" borderId="0" xfId="0" applyNumberFormat="1"/>
    <xf numFmtId="0" fontId="0" fillId="0" borderId="11" xfId="0" applyBorder="1"/>
    <xf numFmtId="14" fontId="22" fillId="33" borderId="11" xfId="0" applyNumberFormat="1" applyFont="1" applyFill="1" applyBorder="1"/>
    <xf numFmtId="44" fontId="22" fillId="33" borderId="11" xfId="43" applyFont="1" applyFill="1" applyBorder="1"/>
    <xf numFmtId="44" fontId="23" fillId="34" borderId="11" xfId="43" applyFont="1" applyFill="1" applyBorder="1"/>
    <xf numFmtId="44" fontId="0" fillId="0" borderId="0" xfId="0" applyNumberFormat="1"/>
    <xf numFmtId="44" fontId="1" fillId="33" borderId="11" xfId="43" applyFont="1" applyFill="1" applyBorder="1"/>
    <xf numFmtId="0" fontId="1" fillId="0" borderId="11" xfId="0" applyFont="1" applyBorder="1"/>
    <xf numFmtId="44" fontId="1" fillId="0" borderId="11" xfId="0" applyNumberFormat="1" applyFont="1" applyBorder="1"/>
    <xf numFmtId="2" fontId="18" fillId="38" borderId="10" xfId="0" applyNumberFormat="1" applyFont="1" applyFill="1" applyBorder="1" applyAlignment="1">
      <alignment wrapText="1"/>
    </xf>
    <xf numFmtId="2" fontId="18" fillId="38" borderId="0" xfId="0" applyNumberFormat="1" applyFont="1" applyFill="1"/>
    <xf numFmtId="2" fontId="0" fillId="38" borderId="0" xfId="0" applyNumberFormat="1" applyFill="1"/>
    <xf numFmtId="2" fontId="19" fillId="33" borderId="0" xfId="43" applyNumberFormat="1" applyFont="1" applyFill="1"/>
    <xf numFmtId="2" fontId="0" fillId="33" borderId="0" xfId="43" applyNumberFormat="1" applyFont="1" applyFill="1"/>
    <xf numFmtId="2" fontId="0" fillId="0" borderId="0" xfId="0" applyNumberFormat="1"/>
    <xf numFmtId="2" fontId="20" fillId="38" borderId="11" xfId="0" applyNumberFormat="1" applyFont="1" applyFill="1" applyBorder="1" applyAlignment="1">
      <alignment wrapText="1"/>
    </xf>
    <xf numFmtId="2" fontId="19" fillId="33" borderId="11" xfId="43" applyNumberFormat="1" applyFont="1" applyFill="1" applyBorder="1"/>
    <xf numFmtId="2" fontId="0" fillId="0" borderId="11" xfId="0" applyNumberFormat="1" applyBorder="1"/>
    <xf numFmtId="0" fontId="21" fillId="39" borderId="0" xfId="0" applyFont="1" applyFill="1" applyAlignment="1">
      <alignment horizontal="center"/>
    </xf>
    <xf numFmtId="0" fontId="0" fillId="39" borderId="0" xfId="0" applyFill="1" applyAlignment="1">
      <alignment horizontal="center" wrapText="1"/>
    </xf>
    <xf numFmtId="0" fontId="21" fillId="39" borderId="0" xfId="0" applyFont="1" applyFill="1" applyAlignment="1">
      <alignment horizontal="center" wrapText="1"/>
    </xf>
    <xf numFmtId="0" fontId="0" fillId="39" borderId="0" xfId="0" applyFill="1" applyAlignment="1">
      <alignment horizontal="center"/>
    </xf>
    <xf numFmtId="0" fontId="19" fillId="0" borderId="0" xfId="0" applyFont="1" applyAlignment="1">
      <alignment horizontal="left" vertical="top" wrapText="1"/>
    </xf>
    <xf numFmtId="44" fontId="16" fillId="40" borderId="0" xfId="43" applyFont="1" applyFill="1"/>
    <xf numFmtId="44" fontId="0" fillId="40" borderId="0" xfId="43" applyFont="1" applyFill="1"/>
    <xf numFmtId="165" fontId="0" fillId="40" borderId="0" xfId="0" applyNumberFormat="1" applyFill="1"/>
    <xf numFmtId="2" fontId="0" fillId="40" borderId="0" xfId="43" applyNumberFormat="1" applyFont="1" applyFill="1"/>
    <xf numFmtId="2" fontId="18" fillId="36" borderId="0" xfId="0" applyNumberFormat="1" applyFont="1" applyFill="1"/>
    <xf numFmtId="2" fontId="25" fillId="36" borderId="0" xfId="0" applyNumberFormat="1" applyFont="1" applyFill="1"/>
    <xf numFmtId="0" fontId="25" fillId="36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&quot;$&quot;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6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&quot;$&quot;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&quot;$&quot;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numFmt numFmtId="165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&quot;$&quot;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</a:t>
            </a:r>
            <a:r>
              <a:rPr lang="en-US" sz="1800" b="1" i="0" u="none" strike="noStrike" baseline="0">
                <a:effectLst/>
              </a:rPr>
              <a:t>Alpha = 0.3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IBM!$C$3:$C$22</c:f>
              <c:numCache>
                <c:formatCode>"$"#,##0.00</c:formatCode>
                <c:ptCount val="20"/>
                <c:pt idx="0">
                  <c:v>127.58</c:v>
                </c:pt>
                <c:pt idx="1">
                  <c:v>125.95</c:v>
                </c:pt>
                <c:pt idx="2">
                  <c:v>126.08</c:v>
                </c:pt>
                <c:pt idx="3">
                  <c:v>126.36</c:v>
                </c:pt>
                <c:pt idx="4">
                  <c:v>127.99</c:v>
                </c:pt>
                <c:pt idx="5">
                  <c:v>129.61000000000001</c:v>
                </c:pt>
                <c:pt idx="6">
                  <c:v>128.85</c:v>
                </c:pt>
                <c:pt idx="7">
                  <c:v>129.43</c:v>
                </c:pt>
                <c:pt idx="8">
                  <c:v>129.66999999999999</c:v>
                </c:pt>
                <c:pt idx="9">
                  <c:v>130.19</c:v>
                </c:pt>
                <c:pt idx="10">
                  <c:v>131.79</c:v>
                </c:pt>
                <c:pt idx="11">
                  <c:v>131.97999999999999</c:v>
                </c:pt>
                <c:pt idx="12">
                  <c:v>132.57</c:v>
                </c:pt>
                <c:pt idx="13">
                  <c:v>131.66999999999999</c:v>
                </c:pt>
                <c:pt idx="14">
                  <c:v>134.11000000000001</c:v>
                </c:pt>
                <c:pt idx="15">
                  <c:v>134.65</c:v>
                </c:pt>
                <c:pt idx="16">
                  <c:v>134.88999999999999</c:v>
                </c:pt>
                <c:pt idx="17">
                  <c:v>135.47999999999999</c:v>
                </c:pt>
                <c:pt idx="18">
                  <c:v>134.13999999999999</c:v>
                </c:pt>
                <c:pt idx="19">
                  <c:v>135.63999999999999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8-4D16-A1D5-6B7C47A2FF07}"/>
            </c:ext>
          </c:extLst>
        </c:ser>
        <c:ser>
          <c:idx val="1"/>
          <c:order val="1"/>
          <c:tx>
            <c:v>Forecast</c:v>
          </c:tx>
          <c:val>
            <c:numRef>
              <c:f>IBM!$D$3:$D$22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 formatCode="&quot;$&quot;#,##0.00">
                  <c:v>125.95</c:v>
                </c:pt>
                <c:pt idx="3">
                  <c:v>125.98899999999999</c:v>
                </c:pt>
                <c:pt idx="4">
                  <c:v>126.10029999999999</c:v>
                </c:pt>
                <c:pt idx="5">
                  <c:v>126.66720999999998</c:v>
                </c:pt>
                <c:pt idx="6">
                  <c:v>127.55004699999998</c:v>
                </c:pt>
                <c:pt idx="7">
                  <c:v>127.94003289999998</c:v>
                </c:pt>
                <c:pt idx="8">
                  <c:v>128.38702302999997</c:v>
                </c:pt>
                <c:pt idx="9">
                  <c:v>128.77191612099995</c:v>
                </c:pt>
                <c:pt idx="10">
                  <c:v>129.19734128469995</c:v>
                </c:pt>
                <c:pt idx="11">
                  <c:v>129.97513889928996</c:v>
                </c:pt>
                <c:pt idx="12">
                  <c:v>130.57659722950297</c:v>
                </c:pt>
                <c:pt idx="13">
                  <c:v>131.17461806065205</c:v>
                </c:pt>
                <c:pt idx="14">
                  <c:v>131.32323264245642</c:v>
                </c:pt>
                <c:pt idx="15">
                  <c:v>132.15926284971948</c:v>
                </c:pt>
                <c:pt idx="16">
                  <c:v>132.90648399480364</c:v>
                </c:pt>
                <c:pt idx="17">
                  <c:v>133.50153879636252</c:v>
                </c:pt>
                <c:pt idx="18">
                  <c:v>134.09507715745377</c:v>
                </c:pt>
                <c:pt idx="19">
                  <c:v>134.10855401021763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8-4D16-A1D5-6B7C47A2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043184"/>
        <c:axId val="1871041936"/>
      </c:lineChart>
      <c:catAx>
        <c:axId val="18710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71041936"/>
        <c:crosses val="autoZero"/>
        <c:auto val="1"/>
        <c:lblAlgn val="ctr"/>
        <c:lblOffset val="100"/>
        <c:noMultiLvlLbl val="0"/>
      </c:catAx>
      <c:valAx>
        <c:axId val="187104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871043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</a:t>
            </a:r>
            <a:r>
              <a:rPr lang="en-US" sz="1800" b="1" i="0" u="none" strike="noStrike" baseline="0">
                <a:effectLst/>
              </a:rPr>
              <a:t>Alpha = 0.3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GE!$C$3:$C$22</c:f>
              <c:numCache>
                <c:formatCode>"$"#,##0.00</c:formatCode>
                <c:ptCount val="20"/>
                <c:pt idx="0">
                  <c:v>15.391999999999999</c:v>
                </c:pt>
                <c:pt idx="1">
                  <c:v>15.44</c:v>
                </c:pt>
                <c:pt idx="2">
                  <c:v>15.7</c:v>
                </c:pt>
                <c:pt idx="3">
                  <c:v>15.91</c:v>
                </c:pt>
                <c:pt idx="4">
                  <c:v>15.98</c:v>
                </c:pt>
                <c:pt idx="5">
                  <c:v>16.25</c:v>
                </c:pt>
                <c:pt idx="6">
                  <c:v>16.16</c:v>
                </c:pt>
                <c:pt idx="7">
                  <c:v>16.34</c:v>
                </c:pt>
                <c:pt idx="8">
                  <c:v>16.23</c:v>
                </c:pt>
                <c:pt idx="9">
                  <c:v>16.29</c:v>
                </c:pt>
                <c:pt idx="10">
                  <c:v>16.55</c:v>
                </c:pt>
                <c:pt idx="11">
                  <c:v>16.52</c:v>
                </c:pt>
                <c:pt idx="12">
                  <c:v>16.5</c:v>
                </c:pt>
                <c:pt idx="13">
                  <c:v>16.14</c:v>
                </c:pt>
                <c:pt idx="14">
                  <c:v>16.66</c:v>
                </c:pt>
                <c:pt idx="15">
                  <c:v>16.43</c:v>
                </c:pt>
                <c:pt idx="16">
                  <c:v>16.440000000000001</c:v>
                </c:pt>
                <c:pt idx="17">
                  <c:v>16.36</c:v>
                </c:pt>
                <c:pt idx="18">
                  <c:v>16.25</c:v>
                </c:pt>
                <c:pt idx="19">
                  <c:v>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BA0-A9BB-1B88BE117097}"/>
            </c:ext>
          </c:extLst>
        </c:ser>
        <c:ser>
          <c:idx val="1"/>
          <c:order val="1"/>
          <c:tx>
            <c:v>Forecast</c:v>
          </c:tx>
          <c:val>
            <c:numRef>
              <c:f>GE!$D$3:$D$22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 formatCode="&quot;$&quot;#,##0.00">
                  <c:v>15.44</c:v>
                </c:pt>
                <c:pt idx="3">
                  <c:v>15.518000000000001</c:v>
                </c:pt>
                <c:pt idx="4">
                  <c:v>15.6356</c:v>
                </c:pt>
                <c:pt idx="5">
                  <c:v>15.73892</c:v>
                </c:pt>
                <c:pt idx="6">
                  <c:v>15.892244</c:v>
                </c:pt>
                <c:pt idx="7">
                  <c:v>15.9725708</c:v>
                </c:pt>
                <c:pt idx="8">
                  <c:v>16.082799559999998</c:v>
                </c:pt>
                <c:pt idx="9">
                  <c:v>16.126959692</c:v>
                </c:pt>
                <c:pt idx="10">
                  <c:v>16.175871784399998</c:v>
                </c:pt>
                <c:pt idx="11">
                  <c:v>16.288110249079999</c:v>
                </c:pt>
                <c:pt idx="12">
                  <c:v>16.357677174355999</c:v>
                </c:pt>
                <c:pt idx="13">
                  <c:v>16.400374022049199</c:v>
                </c:pt>
                <c:pt idx="14">
                  <c:v>16.322261815434437</c:v>
                </c:pt>
                <c:pt idx="15">
                  <c:v>16.423583270804105</c:v>
                </c:pt>
                <c:pt idx="16">
                  <c:v>16.425508289562874</c:v>
                </c:pt>
                <c:pt idx="17">
                  <c:v>16.429855802694011</c:v>
                </c:pt>
                <c:pt idx="18">
                  <c:v>16.408899061885805</c:v>
                </c:pt>
                <c:pt idx="19">
                  <c:v>16.361229343320062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E-4BA0-A9BB-1B88BE11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37072"/>
        <c:axId val="1815025424"/>
      </c:lineChart>
      <c:catAx>
        <c:axId val="18150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5025424"/>
        <c:crosses val="autoZero"/>
        <c:auto val="1"/>
        <c:lblAlgn val="ctr"/>
        <c:lblOffset val="100"/>
        <c:noMultiLvlLbl val="0"/>
      </c:catAx>
      <c:valAx>
        <c:axId val="1815025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815037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alpha = 0.5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GE!$D$28:$V$28</c:f>
              <c:numCache>
                <c:formatCode>_("$"* #,##0.00_);_("$"* \(#,##0.00\);_("$"* "-"??_);_(@_)</c:formatCode>
                <c:ptCount val="19"/>
                <c:pt idx="0">
                  <c:v>18.12</c:v>
                </c:pt>
                <c:pt idx="1">
                  <c:v>17.899999999999999</c:v>
                </c:pt>
                <c:pt idx="2">
                  <c:v>18</c:v>
                </c:pt>
                <c:pt idx="3">
                  <c:v>17.97</c:v>
                </c:pt>
                <c:pt idx="4">
                  <c:v>18.556999999999999</c:v>
                </c:pt>
                <c:pt idx="5">
                  <c:v>18.739999999999998</c:v>
                </c:pt>
                <c:pt idx="6">
                  <c:v>18.72</c:v>
                </c:pt>
                <c:pt idx="7">
                  <c:v>18.97</c:v>
                </c:pt>
                <c:pt idx="8">
                  <c:v>18.809999999999999</c:v>
                </c:pt>
                <c:pt idx="9">
                  <c:v>18.93</c:v>
                </c:pt>
                <c:pt idx="10">
                  <c:v>19.14</c:v>
                </c:pt>
                <c:pt idx="11">
                  <c:v>19.010000000000002</c:v>
                </c:pt>
                <c:pt idx="12">
                  <c:v>18.98</c:v>
                </c:pt>
                <c:pt idx="13">
                  <c:v>19.422999999999998</c:v>
                </c:pt>
                <c:pt idx="14">
                  <c:v>19.234999999999999</c:v>
                </c:pt>
                <c:pt idx="15">
                  <c:v>19.504999999999999</c:v>
                </c:pt>
                <c:pt idx="16">
                  <c:v>19.239999999999998</c:v>
                </c:pt>
                <c:pt idx="17">
                  <c:v>19.2</c:v>
                </c:pt>
                <c:pt idx="18">
                  <c:v>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9-4717-81BF-162165D2E1D8}"/>
            </c:ext>
          </c:extLst>
        </c:ser>
        <c:ser>
          <c:idx val="1"/>
          <c:order val="1"/>
          <c:tx>
            <c:v>Forecast</c:v>
          </c:tx>
          <c:val>
            <c:numRef>
              <c:f>GE!$C$30:$U$30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18.43</c:v>
                </c:pt>
                <c:pt idx="2">
                  <c:v>18.274999999999999</c:v>
                </c:pt>
                <c:pt idx="3">
                  <c:v>18.087499999999999</c:v>
                </c:pt>
                <c:pt idx="4">
                  <c:v>18.043749999999999</c:v>
                </c:pt>
                <c:pt idx="5">
                  <c:v>18.006875000000001</c:v>
                </c:pt>
                <c:pt idx="6">
                  <c:v>18.281937499999998</c:v>
                </c:pt>
                <c:pt idx="7">
                  <c:v>18.510968749999996</c:v>
                </c:pt>
                <c:pt idx="8">
                  <c:v>18.615484374999998</c:v>
                </c:pt>
                <c:pt idx="9">
                  <c:v>18.792742187499996</c:v>
                </c:pt>
                <c:pt idx="10">
                  <c:v>18.801371093749999</c:v>
                </c:pt>
                <c:pt idx="11">
                  <c:v>18.865685546875</c:v>
                </c:pt>
                <c:pt idx="12">
                  <c:v>19.0028427734375</c:v>
                </c:pt>
                <c:pt idx="13">
                  <c:v>19.006421386718749</c:v>
                </c:pt>
                <c:pt idx="14">
                  <c:v>18.993210693359373</c:v>
                </c:pt>
                <c:pt idx="15">
                  <c:v>19.208105346679687</c:v>
                </c:pt>
                <c:pt idx="16">
                  <c:v>19.221552673339843</c:v>
                </c:pt>
                <c:pt idx="17">
                  <c:v>19.363276336669919</c:v>
                </c:pt>
                <c:pt idx="18">
                  <c:v>19.301638168334961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9-4717-81BF-162165D2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26207"/>
        <c:axId val="1333833695"/>
      </c:lineChart>
      <c:catAx>
        <c:axId val="13338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833695"/>
        <c:crosses val="autoZero"/>
        <c:auto val="1"/>
        <c:lblAlgn val="ctr"/>
        <c:lblOffset val="100"/>
        <c:noMultiLvlLbl val="0"/>
      </c:catAx>
      <c:valAx>
        <c:axId val="133383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33826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alpha = 0.1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GE!$D$28:$V$28</c:f>
              <c:numCache>
                <c:formatCode>_("$"* #,##0.00_);_("$"* \(#,##0.00\);_("$"* "-"??_);_(@_)</c:formatCode>
                <c:ptCount val="19"/>
                <c:pt idx="0">
                  <c:v>18.12</c:v>
                </c:pt>
                <c:pt idx="1">
                  <c:v>17.899999999999999</c:v>
                </c:pt>
                <c:pt idx="2">
                  <c:v>18</c:v>
                </c:pt>
                <c:pt idx="3">
                  <c:v>17.97</c:v>
                </c:pt>
                <c:pt idx="4">
                  <c:v>18.556999999999999</c:v>
                </c:pt>
                <c:pt idx="5">
                  <c:v>18.739999999999998</c:v>
                </c:pt>
                <c:pt idx="6">
                  <c:v>18.72</c:v>
                </c:pt>
                <c:pt idx="7">
                  <c:v>18.97</c:v>
                </c:pt>
                <c:pt idx="8">
                  <c:v>18.809999999999999</c:v>
                </c:pt>
                <c:pt idx="9">
                  <c:v>18.93</c:v>
                </c:pt>
                <c:pt idx="10">
                  <c:v>19.14</c:v>
                </c:pt>
                <c:pt idx="11">
                  <c:v>19.010000000000002</c:v>
                </c:pt>
                <c:pt idx="12">
                  <c:v>18.98</c:v>
                </c:pt>
                <c:pt idx="13">
                  <c:v>19.422999999999998</c:v>
                </c:pt>
                <c:pt idx="14">
                  <c:v>19.234999999999999</c:v>
                </c:pt>
                <c:pt idx="15">
                  <c:v>19.504999999999999</c:v>
                </c:pt>
                <c:pt idx="16">
                  <c:v>19.239999999999998</c:v>
                </c:pt>
                <c:pt idx="17">
                  <c:v>19.2</c:v>
                </c:pt>
                <c:pt idx="18">
                  <c:v>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9-48E1-B5A7-EE7186A9A425}"/>
            </c:ext>
          </c:extLst>
        </c:ser>
        <c:ser>
          <c:idx val="1"/>
          <c:order val="1"/>
          <c:tx>
            <c:v>Forecast</c:v>
          </c:tx>
          <c:val>
            <c:numRef>
              <c:f>GE!$C$29:$U$29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18.43</c:v>
                </c:pt>
                <c:pt idx="2">
                  <c:v>18.399000000000001</c:v>
                </c:pt>
                <c:pt idx="3">
                  <c:v>18.3491</c:v>
                </c:pt>
                <c:pt idx="4">
                  <c:v>18.31419</c:v>
                </c:pt>
                <c:pt idx="5">
                  <c:v>18.279771</c:v>
                </c:pt>
                <c:pt idx="6">
                  <c:v>18.307493900000001</c:v>
                </c:pt>
                <c:pt idx="7">
                  <c:v>18.350744509999998</c:v>
                </c:pt>
                <c:pt idx="8">
                  <c:v>18.387670058999998</c:v>
                </c:pt>
                <c:pt idx="9">
                  <c:v>18.445903053099997</c:v>
                </c:pt>
                <c:pt idx="10">
                  <c:v>18.482312747789997</c:v>
                </c:pt>
                <c:pt idx="11">
                  <c:v>18.527081473010998</c:v>
                </c:pt>
                <c:pt idx="12">
                  <c:v>18.588373325709899</c:v>
                </c:pt>
                <c:pt idx="13">
                  <c:v>18.63053599313891</c:v>
                </c:pt>
                <c:pt idx="14">
                  <c:v>18.66548239382502</c:v>
                </c:pt>
                <c:pt idx="15">
                  <c:v>18.741234154442516</c:v>
                </c:pt>
                <c:pt idx="16">
                  <c:v>18.790610738998264</c:v>
                </c:pt>
                <c:pt idx="17">
                  <c:v>18.862049665098439</c:v>
                </c:pt>
                <c:pt idx="18">
                  <c:v>18.899844698588595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9-48E1-B5A7-EE7186A9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11823"/>
        <c:axId val="914728047"/>
      </c:lineChart>
      <c:catAx>
        <c:axId val="91471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914728047"/>
        <c:crosses val="autoZero"/>
        <c:auto val="1"/>
        <c:lblAlgn val="ctr"/>
        <c:lblOffset val="100"/>
        <c:noMultiLvlLbl val="0"/>
      </c:catAx>
      <c:valAx>
        <c:axId val="914728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14711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Alpha = 0.3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Index!$C$3:$C$22</c:f>
              <c:numCache>
                <c:formatCode>0.00</c:formatCode>
                <c:ptCount val="20"/>
                <c:pt idx="0">
                  <c:v>10447.93</c:v>
                </c:pt>
                <c:pt idx="1">
                  <c:v>10340.69</c:v>
                </c:pt>
                <c:pt idx="2">
                  <c:v>10387.01</c:v>
                </c:pt>
                <c:pt idx="3">
                  <c:v>10415.24</c:v>
                </c:pt>
                <c:pt idx="4">
                  <c:v>10462.77</c:v>
                </c:pt>
                <c:pt idx="5">
                  <c:v>10544.13</c:v>
                </c:pt>
                <c:pt idx="6">
                  <c:v>10526.49</c:v>
                </c:pt>
                <c:pt idx="7">
                  <c:v>10572.73</c:v>
                </c:pt>
                <c:pt idx="8">
                  <c:v>10594.83</c:v>
                </c:pt>
                <c:pt idx="9">
                  <c:v>10607.85</c:v>
                </c:pt>
                <c:pt idx="10">
                  <c:v>10753.62</c:v>
                </c:pt>
                <c:pt idx="11">
                  <c:v>10761.03</c:v>
                </c:pt>
                <c:pt idx="12">
                  <c:v>10739.31</c:v>
                </c:pt>
                <c:pt idx="13">
                  <c:v>10662.42</c:v>
                </c:pt>
                <c:pt idx="14">
                  <c:v>10860.26</c:v>
                </c:pt>
                <c:pt idx="15">
                  <c:v>10812.04</c:v>
                </c:pt>
                <c:pt idx="16">
                  <c:v>10858.14</c:v>
                </c:pt>
                <c:pt idx="17">
                  <c:v>10835.28</c:v>
                </c:pt>
                <c:pt idx="18">
                  <c:v>10788.05</c:v>
                </c:pt>
                <c:pt idx="19">
                  <c:v>10829.68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7-446E-A63A-C33FEED8E1AC}"/>
            </c:ext>
          </c:extLst>
        </c:ser>
        <c:ser>
          <c:idx val="1"/>
          <c:order val="1"/>
          <c:tx>
            <c:v>Forecast</c:v>
          </c:tx>
          <c:val>
            <c:numRef>
              <c:f>Index!$D$3:$D$22</c:f>
              <c:numCache>
                <c:formatCode>General</c:formatCode>
                <c:ptCount val="20"/>
                <c:pt idx="0" formatCode="0.00">
                  <c:v>#N/A</c:v>
                </c:pt>
                <c:pt idx="1">
                  <c:v>#N/A</c:v>
                </c:pt>
                <c:pt idx="2" formatCode="0.00">
                  <c:v>10340.69</c:v>
                </c:pt>
                <c:pt idx="3">
                  <c:v>10354.585999999999</c:v>
                </c:pt>
                <c:pt idx="4">
                  <c:v>10372.782199999998</c:v>
                </c:pt>
                <c:pt idx="5">
                  <c:v>10399.778539999999</c:v>
                </c:pt>
                <c:pt idx="6">
                  <c:v>10443.083977999999</c:v>
                </c:pt>
                <c:pt idx="7">
                  <c:v>10468.105784599999</c:v>
                </c:pt>
                <c:pt idx="8">
                  <c:v>10499.493049219998</c:v>
                </c:pt>
                <c:pt idx="9">
                  <c:v>10528.094134453999</c:v>
                </c:pt>
                <c:pt idx="10">
                  <c:v>10552.020894117799</c:v>
                </c:pt>
                <c:pt idx="11">
                  <c:v>10612.500625882458</c:v>
                </c:pt>
                <c:pt idx="12">
                  <c:v>10657.05943811772</c:v>
                </c:pt>
                <c:pt idx="13">
                  <c:v>10681.734606682403</c:v>
                </c:pt>
                <c:pt idx="14">
                  <c:v>10675.940224677681</c:v>
                </c:pt>
                <c:pt idx="15">
                  <c:v>10731.236157274376</c:v>
                </c:pt>
                <c:pt idx="16">
                  <c:v>10755.477310092063</c:v>
                </c:pt>
                <c:pt idx="17">
                  <c:v>10786.276117064443</c:v>
                </c:pt>
                <c:pt idx="18">
                  <c:v>10800.97728194511</c:v>
                </c:pt>
                <c:pt idx="19">
                  <c:v>10797.099097361575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7-446E-A63A-C33FEED8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53279"/>
        <c:axId val="1320856607"/>
      </c:lineChart>
      <c:catAx>
        <c:axId val="132085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0856607"/>
        <c:crosses val="autoZero"/>
        <c:auto val="1"/>
        <c:lblAlgn val="ctr"/>
        <c:lblOffset val="100"/>
        <c:noMultiLvlLbl val="0"/>
      </c:catAx>
      <c:valAx>
        <c:axId val="1320856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0853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alpha =</a:t>
            </a:r>
            <a:r>
              <a:rPr lang="en-US" baseline="0"/>
              <a:t> 0.1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Index!$D$28:$V$28</c:f>
              <c:numCache>
                <c:formatCode>0.00</c:formatCode>
                <c:ptCount val="19"/>
                <c:pt idx="0">
                  <c:v>10340.69</c:v>
                </c:pt>
                <c:pt idx="1">
                  <c:v>10387.01</c:v>
                </c:pt>
                <c:pt idx="2">
                  <c:v>10415.24</c:v>
                </c:pt>
                <c:pt idx="3">
                  <c:v>10462.77</c:v>
                </c:pt>
                <c:pt idx="4">
                  <c:v>10544.13</c:v>
                </c:pt>
                <c:pt idx="5">
                  <c:v>10526.49</c:v>
                </c:pt>
                <c:pt idx="6">
                  <c:v>10572.73</c:v>
                </c:pt>
                <c:pt idx="7">
                  <c:v>10594.83</c:v>
                </c:pt>
                <c:pt idx="8">
                  <c:v>10607.85</c:v>
                </c:pt>
                <c:pt idx="9">
                  <c:v>10753.62</c:v>
                </c:pt>
                <c:pt idx="10">
                  <c:v>10761.03</c:v>
                </c:pt>
                <c:pt idx="11">
                  <c:v>10739.31</c:v>
                </c:pt>
                <c:pt idx="12">
                  <c:v>10662.42</c:v>
                </c:pt>
                <c:pt idx="13">
                  <c:v>10860.26</c:v>
                </c:pt>
                <c:pt idx="14">
                  <c:v>10812.04</c:v>
                </c:pt>
                <c:pt idx="15">
                  <c:v>10858.14</c:v>
                </c:pt>
                <c:pt idx="16">
                  <c:v>10835.28</c:v>
                </c:pt>
                <c:pt idx="17">
                  <c:v>10788.05</c:v>
                </c:pt>
                <c:pt idx="18">
                  <c:v>10829.68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E-4CFD-8707-874053809597}"/>
            </c:ext>
          </c:extLst>
        </c:ser>
        <c:ser>
          <c:idx val="1"/>
          <c:order val="1"/>
          <c:tx>
            <c:v>Forecast</c:v>
          </c:tx>
          <c:val>
            <c:numRef>
              <c:f>Index!$C$29:$U$29</c:f>
              <c:numCache>
                <c:formatCode>0.00</c:formatCode>
                <c:ptCount val="19"/>
                <c:pt idx="0" formatCode="General">
                  <c:v>#N/A</c:v>
                </c:pt>
                <c:pt idx="1">
                  <c:v>10447.93</c:v>
                </c:pt>
                <c:pt idx="2" formatCode="General">
                  <c:v>10437.206</c:v>
                </c:pt>
                <c:pt idx="3" formatCode="General">
                  <c:v>10432.186399999999</c:v>
                </c:pt>
                <c:pt idx="4" formatCode="General">
                  <c:v>10430.491759999999</c:v>
                </c:pt>
                <c:pt idx="5" formatCode="General">
                  <c:v>10433.719583999999</c:v>
                </c:pt>
                <c:pt idx="6" formatCode="General">
                  <c:v>10444.7606256</c:v>
                </c:pt>
                <c:pt idx="7" formatCode="General">
                  <c:v>10452.93356304</c:v>
                </c:pt>
                <c:pt idx="8" formatCode="General">
                  <c:v>10464.913206735999</c:v>
                </c:pt>
                <c:pt idx="9" formatCode="General">
                  <c:v>10477.904886062399</c:v>
                </c:pt>
                <c:pt idx="10" formatCode="General">
                  <c:v>10490.89939745616</c:v>
                </c:pt>
                <c:pt idx="11" formatCode="General">
                  <c:v>10517.171457710545</c:v>
                </c:pt>
                <c:pt idx="12" formatCode="General">
                  <c:v>10541.55731193949</c:v>
                </c:pt>
                <c:pt idx="13" formatCode="General">
                  <c:v>10561.332580745542</c:v>
                </c:pt>
                <c:pt idx="14" formatCode="General">
                  <c:v>10571.441322670988</c:v>
                </c:pt>
                <c:pt idx="15" formatCode="General">
                  <c:v>10600.323190403889</c:v>
                </c:pt>
                <c:pt idx="16" formatCode="General">
                  <c:v>10621.4948713635</c:v>
                </c:pt>
                <c:pt idx="17" formatCode="General">
                  <c:v>10645.15938422715</c:v>
                </c:pt>
                <c:pt idx="18" formatCode="General">
                  <c:v>10664.171445804435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E-4CFD-8707-87405380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32031"/>
        <c:axId val="1333842431"/>
      </c:lineChart>
      <c:catAx>
        <c:axId val="133383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842431"/>
        <c:crosses val="autoZero"/>
        <c:auto val="1"/>
        <c:lblAlgn val="ctr"/>
        <c:lblOffset val="100"/>
        <c:noMultiLvlLbl val="0"/>
      </c:catAx>
      <c:valAx>
        <c:axId val="1333842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3832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alpha</a:t>
            </a:r>
            <a:r>
              <a:rPr lang="en-US" baseline="0"/>
              <a:t> = 0.5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Index!$D$28:$V$28</c:f>
              <c:numCache>
                <c:formatCode>0.00</c:formatCode>
                <c:ptCount val="19"/>
                <c:pt idx="0">
                  <c:v>10340.69</c:v>
                </c:pt>
                <c:pt idx="1">
                  <c:v>10387.01</c:v>
                </c:pt>
                <c:pt idx="2">
                  <c:v>10415.24</c:v>
                </c:pt>
                <c:pt idx="3">
                  <c:v>10462.77</c:v>
                </c:pt>
                <c:pt idx="4">
                  <c:v>10544.13</c:v>
                </c:pt>
                <c:pt idx="5">
                  <c:v>10526.49</c:v>
                </c:pt>
                <c:pt idx="6">
                  <c:v>10572.73</c:v>
                </c:pt>
                <c:pt idx="7">
                  <c:v>10594.83</c:v>
                </c:pt>
                <c:pt idx="8">
                  <c:v>10607.85</c:v>
                </c:pt>
                <c:pt idx="9">
                  <c:v>10753.62</c:v>
                </c:pt>
                <c:pt idx="10">
                  <c:v>10761.03</c:v>
                </c:pt>
                <c:pt idx="11">
                  <c:v>10739.31</c:v>
                </c:pt>
                <c:pt idx="12">
                  <c:v>10662.42</c:v>
                </c:pt>
                <c:pt idx="13">
                  <c:v>10860.26</c:v>
                </c:pt>
                <c:pt idx="14">
                  <c:v>10812.04</c:v>
                </c:pt>
                <c:pt idx="15">
                  <c:v>10858.14</c:v>
                </c:pt>
                <c:pt idx="16">
                  <c:v>10835.28</c:v>
                </c:pt>
                <c:pt idx="17">
                  <c:v>10788.05</c:v>
                </c:pt>
                <c:pt idx="18">
                  <c:v>10829.68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8-4D29-BE1B-3DD476CE868C}"/>
            </c:ext>
          </c:extLst>
        </c:ser>
        <c:ser>
          <c:idx val="1"/>
          <c:order val="1"/>
          <c:tx>
            <c:v>Forecast</c:v>
          </c:tx>
          <c:val>
            <c:numRef>
              <c:f>Index!$C$30:$U$30</c:f>
              <c:numCache>
                <c:formatCode>0.00</c:formatCode>
                <c:ptCount val="19"/>
                <c:pt idx="0" formatCode="General">
                  <c:v>#N/A</c:v>
                </c:pt>
                <c:pt idx="1">
                  <c:v>10447.93</c:v>
                </c:pt>
                <c:pt idx="2" formatCode="General">
                  <c:v>10394.310000000001</c:v>
                </c:pt>
                <c:pt idx="3" formatCode="General">
                  <c:v>10390.66</c:v>
                </c:pt>
                <c:pt idx="4" formatCode="General">
                  <c:v>10402.950000000001</c:v>
                </c:pt>
                <c:pt idx="5" formatCode="General">
                  <c:v>10432.86</c:v>
                </c:pt>
                <c:pt idx="6" formatCode="General">
                  <c:v>10488.494999999999</c:v>
                </c:pt>
                <c:pt idx="7" formatCode="General">
                  <c:v>10507.4925</c:v>
                </c:pt>
                <c:pt idx="8" formatCode="General">
                  <c:v>10540.11125</c:v>
                </c:pt>
                <c:pt idx="9" formatCode="General">
                  <c:v>10567.470625</c:v>
                </c:pt>
                <c:pt idx="10" formatCode="General">
                  <c:v>10587.6603125</c:v>
                </c:pt>
                <c:pt idx="11" formatCode="General">
                  <c:v>10670.64015625</c:v>
                </c:pt>
                <c:pt idx="12" formatCode="General">
                  <c:v>10715.835078125001</c:v>
                </c:pt>
                <c:pt idx="13" formatCode="General">
                  <c:v>10727.572539062501</c:v>
                </c:pt>
                <c:pt idx="14" formatCode="General">
                  <c:v>10694.99626953125</c:v>
                </c:pt>
                <c:pt idx="15" formatCode="General">
                  <c:v>10777.628134765626</c:v>
                </c:pt>
                <c:pt idx="16" formatCode="General">
                  <c:v>10794.834067382813</c:v>
                </c:pt>
                <c:pt idx="17" formatCode="General">
                  <c:v>10826.487033691406</c:v>
                </c:pt>
                <c:pt idx="18" formatCode="General">
                  <c:v>10830.883516845704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8-4D29-BE1B-3DD476CE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23295"/>
        <c:axId val="1333832863"/>
      </c:lineChart>
      <c:catAx>
        <c:axId val="133382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832863"/>
        <c:crosses val="autoZero"/>
        <c:auto val="1"/>
        <c:lblAlgn val="ctr"/>
        <c:lblOffset val="100"/>
        <c:noMultiLvlLbl val="0"/>
      </c:catAx>
      <c:valAx>
        <c:axId val="1333832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3823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</a:t>
            </a:r>
            <a:r>
              <a:rPr lang="en-US" sz="1800" b="1" i="0" u="none" strike="noStrike" baseline="0">
                <a:effectLst/>
              </a:rPr>
              <a:t>Alpha = 0.1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IBM!$D$28:$V$28</c:f>
              <c:numCache>
                <c:formatCode>_("$"* #,##0.00_);_("$"* \(#,##0.00\);_("$"* "-"??_);_(@_)</c:formatCode>
                <c:ptCount val="19"/>
                <c:pt idx="0">
                  <c:v>125.95</c:v>
                </c:pt>
                <c:pt idx="1">
                  <c:v>126.08</c:v>
                </c:pt>
                <c:pt idx="2">
                  <c:v>126.36</c:v>
                </c:pt>
                <c:pt idx="3">
                  <c:v>127.99</c:v>
                </c:pt>
                <c:pt idx="4">
                  <c:v>129.61000000000001</c:v>
                </c:pt>
                <c:pt idx="5">
                  <c:v>128.85</c:v>
                </c:pt>
                <c:pt idx="6">
                  <c:v>129.43</c:v>
                </c:pt>
                <c:pt idx="7">
                  <c:v>129.66999999999999</c:v>
                </c:pt>
                <c:pt idx="8">
                  <c:v>130.19</c:v>
                </c:pt>
                <c:pt idx="9">
                  <c:v>131.79</c:v>
                </c:pt>
                <c:pt idx="10">
                  <c:v>131.97999999999999</c:v>
                </c:pt>
                <c:pt idx="11">
                  <c:v>132.57</c:v>
                </c:pt>
                <c:pt idx="12">
                  <c:v>131.66999999999999</c:v>
                </c:pt>
                <c:pt idx="13">
                  <c:v>134.11000000000001</c:v>
                </c:pt>
                <c:pt idx="14">
                  <c:v>134.65</c:v>
                </c:pt>
                <c:pt idx="15">
                  <c:v>134.88999999999999</c:v>
                </c:pt>
                <c:pt idx="16">
                  <c:v>135.47999999999999</c:v>
                </c:pt>
                <c:pt idx="17">
                  <c:v>134.13999999999999</c:v>
                </c:pt>
                <c:pt idx="18">
                  <c:v>135.63999999999999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BD5-9F8C-13E2738A0F9A}"/>
            </c:ext>
          </c:extLst>
        </c:ser>
        <c:ser>
          <c:idx val="1"/>
          <c:order val="1"/>
          <c:tx>
            <c:v>Forecast</c:v>
          </c:tx>
          <c:val>
            <c:numRef>
              <c:f>IBM!$C$29:$U$29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127.58</c:v>
                </c:pt>
                <c:pt idx="2">
                  <c:v>127.417</c:v>
                </c:pt>
                <c:pt idx="3">
                  <c:v>127.28330000000001</c:v>
                </c:pt>
                <c:pt idx="4">
                  <c:v>127.19097000000001</c:v>
                </c:pt>
                <c:pt idx="5">
                  <c:v>127.27087299999999</c:v>
                </c:pt>
                <c:pt idx="6">
                  <c:v>127.5047857</c:v>
                </c:pt>
                <c:pt idx="7">
                  <c:v>127.63930713000001</c:v>
                </c:pt>
                <c:pt idx="8">
                  <c:v>127.81837641700001</c:v>
                </c:pt>
                <c:pt idx="9">
                  <c:v>128.0035387753</c:v>
                </c:pt>
                <c:pt idx="10">
                  <c:v>128.22218489777001</c:v>
                </c:pt>
                <c:pt idx="11">
                  <c:v>128.57896640799299</c:v>
                </c:pt>
                <c:pt idx="12">
                  <c:v>128.91906976719369</c:v>
                </c:pt>
                <c:pt idx="13">
                  <c:v>129.28416279047431</c:v>
                </c:pt>
                <c:pt idx="14">
                  <c:v>129.52274651142687</c:v>
                </c:pt>
                <c:pt idx="15">
                  <c:v>129.98147186028419</c:v>
                </c:pt>
                <c:pt idx="16">
                  <c:v>130.44832467425576</c:v>
                </c:pt>
                <c:pt idx="17">
                  <c:v>130.89249220683018</c:v>
                </c:pt>
                <c:pt idx="18">
                  <c:v>131.35124298614716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BD5-9F8C-13E2738A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85311"/>
        <c:axId val="1320854527"/>
      </c:lineChart>
      <c:catAx>
        <c:axId val="132088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0854527"/>
        <c:crosses val="autoZero"/>
        <c:auto val="1"/>
        <c:lblAlgn val="ctr"/>
        <c:lblOffset val="100"/>
        <c:noMultiLvlLbl val="0"/>
      </c:catAx>
      <c:valAx>
        <c:axId val="1320854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20885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</a:t>
            </a:r>
            <a:r>
              <a:rPr lang="en-US" sz="1800" b="1" i="0" u="none" strike="noStrike" baseline="0">
                <a:effectLst/>
              </a:rPr>
              <a:t>Alpha = 0.5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IBM!$D$28:$V$28</c:f>
              <c:numCache>
                <c:formatCode>_("$"* #,##0.00_);_("$"* \(#,##0.00\);_("$"* "-"??_);_(@_)</c:formatCode>
                <c:ptCount val="19"/>
                <c:pt idx="0">
                  <c:v>125.95</c:v>
                </c:pt>
                <c:pt idx="1">
                  <c:v>126.08</c:v>
                </c:pt>
                <c:pt idx="2">
                  <c:v>126.36</c:v>
                </c:pt>
                <c:pt idx="3">
                  <c:v>127.99</c:v>
                </c:pt>
                <c:pt idx="4">
                  <c:v>129.61000000000001</c:v>
                </c:pt>
                <c:pt idx="5">
                  <c:v>128.85</c:v>
                </c:pt>
                <c:pt idx="6">
                  <c:v>129.43</c:v>
                </c:pt>
                <c:pt idx="7">
                  <c:v>129.66999999999999</c:v>
                </c:pt>
                <c:pt idx="8">
                  <c:v>130.19</c:v>
                </c:pt>
                <c:pt idx="9">
                  <c:v>131.79</c:v>
                </c:pt>
                <c:pt idx="10">
                  <c:v>131.97999999999999</c:v>
                </c:pt>
                <c:pt idx="11">
                  <c:v>132.57</c:v>
                </c:pt>
                <c:pt idx="12">
                  <c:v>131.66999999999999</c:v>
                </c:pt>
                <c:pt idx="13">
                  <c:v>134.11000000000001</c:v>
                </c:pt>
                <c:pt idx="14">
                  <c:v>134.65</c:v>
                </c:pt>
                <c:pt idx="15">
                  <c:v>134.88999999999999</c:v>
                </c:pt>
                <c:pt idx="16">
                  <c:v>135.47999999999999</c:v>
                </c:pt>
                <c:pt idx="17">
                  <c:v>134.13999999999999</c:v>
                </c:pt>
                <c:pt idx="18">
                  <c:v>135.63999999999999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7A7-9144-5F33C44C3426}"/>
            </c:ext>
          </c:extLst>
        </c:ser>
        <c:ser>
          <c:idx val="1"/>
          <c:order val="1"/>
          <c:tx>
            <c:v>Forecast</c:v>
          </c:tx>
          <c:val>
            <c:numRef>
              <c:f>IBM!$C$30:$U$30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127.58</c:v>
                </c:pt>
                <c:pt idx="2">
                  <c:v>126.765</c:v>
                </c:pt>
                <c:pt idx="3">
                  <c:v>126.4225</c:v>
                </c:pt>
                <c:pt idx="4">
                  <c:v>126.39125</c:v>
                </c:pt>
                <c:pt idx="5">
                  <c:v>127.190625</c:v>
                </c:pt>
                <c:pt idx="6">
                  <c:v>128.40031250000001</c:v>
                </c:pt>
                <c:pt idx="7">
                  <c:v>128.62515625</c:v>
                </c:pt>
                <c:pt idx="8">
                  <c:v>129.02757812499999</c:v>
                </c:pt>
                <c:pt idx="9">
                  <c:v>129.34878906249997</c:v>
                </c:pt>
                <c:pt idx="10">
                  <c:v>129.76939453124999</c:v>
                </c:pt>
                <c:pt idx="11">
                  <c:v>130.77969726562497</c:v>
                </c:pt>
                <c:pt idx="12">
                  <c:v>131.37984863281247</c:v>
                </c:pt>
                <c:pt idx="13">
                  <c:v>131.97492431640623</c:v>
                </c:pt>
                <c:pt idx="14">
                  <c:v>131.82246215820311</c:v>
                </c:pt>
                <c:pt idx="15">
                  <c:v>132.96623107910156</c:v>
                </c:pt>
                <c:pt idx="16">
                  <c:v>133.80811553955078</c:v>
                </c:pt>
                <c:pt idx="17">
                  <c:v>134.34905776977538</c:v>
                </c:pt>
                <c:pt idx="18">
                  <c:v>134.91452888488769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7A7-9144-5F33C44C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210767"/>
        <c:axId val="1336191215"/>
      </c:lineChart>
      <c:catAx>
        <c:axId val="133621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6191215"/>
        <c:crosses val="autoZero"/>
        <c:auto val="1"/>
        <c:lblAlgn val="ctr"/>
        <c:lblOffset val="100"/>
        <c:noMultiLvlLbl val="0"/>
      </c:catAx>
      <c:valAx>
        <c:axId val="1336191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36210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</a:t>
            </a:r>
            <a:r>
              <a:rPr lang="en-US" sz="1800" b="1" i="0" u="none" strike="noStrike" baseline="0">
                <a:effectLst/>
              </a:rPr>
              <a:t>Alpha = 0.3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INTC!$C$3:$C$22</c:f>
              <c:numCache>
                <c:formatCode>"$"#,##0.00</c:formatCode>
                <c:ptCount val="20"/>
                <c:pt idx="0">
                  <c:v>18.43</c:v>
                </c:pt>
                <c:pt idx="1">
                  <c:v>18.12</c:v>
                </c:pt>
                <c:pt idx="2">
                  <c:v>17.899999999999999</c:v>
                </c:pt>
                <c:pt idx="3">
                  <c:v>18</c:v>
                </c:pt>
                <c:pt idx="4">
                  <c:v>17.97</c:v>
                </c:pt>
                <c:pt idx="5">
                  <c:v>18.556999999999999</c:v>
                </c:pt>
                <c:pt idx="6">
                  <c:v>18.739999999999998</c:v>
                </c:pt>
                <c:pt idx="7">
                  <c:v>18.72</c:v>
                </c:pt>
                <c:pt idx="8">
                  <c:v>18.97</c:v>
                </c:pt>
                <c:pt idx="9">
                  <c:v>18.809999999999999</c:v>
                </c:pt>
                <c:pt idx="10">
                  <c:v>18.93</c:v>
                </c:pt>
                <c:pt idx="11">
                  <c:v>19.14</c:v>
                </c:pt>
                <c:pt idx="12">
                  <c:v>19.010000000000002</c:v>
                </c:pt>
                <c:pt idx="13">
                  <c:v>18.98</c:v>
                </c:pt>
                <c:pt idx="14">
                  <c:v>19.422999999999998</c:v>
                </c:pt>
                <c:pt idx="15">
                  <c:v>19.234999999999999</c:v>
                </c:pt>
                <c:pt idx="16">
                  <c:v>19.504999999999999</c:v>
                </c:pt>
                <c:pt idx="17">
                  <c:v>19.239999999999998</c:v>
                </c:pt>
                <c:pt idx="18">
                  <c:v>19.2</c:v>
                </c:pt>
                <c:pt idx="19">
                  <c:v>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A-4E5E-84C8-E4246B6E3052}"/>
            </c:ext>
          </c:extLst>
        </c:ser>
        <c:ser>
          <c:idx val="1"/>
          <c:order val="1"/>
          <c:tx>
            <c:v>Forecast</c:v>
          </c:tx>
          <c:val>
            <c:numRef>
              <c:f>INTC!$D$3:$D$22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 formatCode="&quot;$&quot;#,##0.00">
                  <c:v>18.12</c:v>
                </c:pt>
                <c:pt idx="3">
                  <c:v>18.053999999999998</c:v>
                </c:pt>
                <c:pt idx="4">
                  <c:v>18.037799999999997</c:v>
                </c:pt>
                <c:pt idx="5">
                  <c:v>18.017459999999996</c:v>
                </c:pt>
                <c:pt idx="6">
                  <c:v>18.179321999999996</c:v>
                </c:pt>
                <c:pt idx="7">
                  <c:v>18.347525399999995</c:v>
                </c:pt>
                <c:pt idx="8">
                  <c:v>18.459267779999998</c:v>
                </c:pt>
                <c:pt idx="9">
                  <c:v>18.612487445999996</c:v>
                </c:pt>
                <c:pt idx="10">
                  <c:v>18.671741212199997</c:v>
                </c:pt>
                <c:pt idx="11">
                  <c:v>18.749218848539996</c:v>
                </c:pt>
                <c:pt idx="12">
                  <c:v>18.866453193977996</c:v>
                </c:pt>
                <c:pt idx="13">
                  <c:v>18.909517235784598</c:v>
                </c:pt>
                <c:pt idx="14">
                  <c:v>18.930662065049219</c:v>
                </c:pt>
                <c:pt idx="15">
                  <c:v>19.078363445534453</c:v>
                </c:pt>
                <c:pt idx="16">
                  <c:v>19.125354411874117</c:v>
                </c:pt>
                <c:pt idx="17">
                  <c:v>19.239248088311882</c:v>
                </c:pt>
                <c:pt idx="18">
                  <c:v>19.239473661818316</c:v>
                </c:pt>
                <c:pt idx="19">
                  <c:v>19.227631563272823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A-4E5E-84C8-E4246B6E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43728"/>
        <c:axId val="1815048304"/>
      </c:lineChart>
      <c:catAx>
        <c:axId val="181504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5048304"/>
        <c:crosses val="autoZero"/>
        <c:auto val="1"/>
        <c:lblAlgn val="ctr"/>
        <c:lblOffset val="100"/>
        <c:noMultiLvlLbl val="0"/>
      </c:catAx>
      <c:valAx>
        <c:axId val="181504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815043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 alpha</a:t>
            </a:r>
            <a:r>
              <a:rPr lang="en-US" baseline="0"/>
              <a:t> = 0.5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INTC!$D$28:$V$28</c:f>
              <c:numCache>
                <c:formatCode>_("$"* #,##0.00_);_("$"* \(#,##0.00\);_("$"* "-"??_);_(@_)</c:formatCode>
                <c:ptCount val="19"/>
                <c:pt idx="0">
                  <c:v>18.12</c:v>
                </c:pt>
                <c:pt idx="1">
                  <c:v>17.899999999999999</c:v>
                </c:pt>
                <c:pt idx="2">
                  <c:v>18</c:v>
                </c:pt>
                <c:pt idx="3">
                  <c:v>17.97</c:v>
                </c:pt>
                <c:pt idx="4">
                  <c:v>18.556999999999999</c:v>
                </c:pt>
                <c:pt idx="5">
                  <c:v>18.739999999999998</c:v>
                </c:pt>
                <c:pt idx="6">
                  <c:v>18.72</c:v>
                </c:pt>
                <c:pt idx="7">
                  <c:v>18.97</c:v>
                </c:pt>
                <c:pt idx="8">
                  <c:v>18.809999999999999</c:v>
                </c:pt>
                <c:pt idx="9">
                  <c:v>18.93</c:v>
                </c:pt>
                <c:pt idx="10">
                  <c:v>19.14</c:v>
                </c:pt>
                <c:pt idx="11">
                  <c:v>19.010000000000002</c:v>
                </c:pt>
                <c:pt idx="12">
                  <c:v>18.98</c:v>
                </c:pt>
                <c:pt idx="13">
                  <c:v>19.422999999999998</c:v>
                </c:pt>
                <c:pt idx="14">
                  <c:v>19.234999999999999</c:v>
                </c:pt>
                <c:pt idx="15">
                  <c:v>19.504999999999999</c:v>
                </c:pt>
                <c:pt idx="16">
                  <c:v>19.239999999999998</c:v>
                </c:pt>
                <c:pt idx="17">
                  <c:v>19.2</c:v>
                </c:pt>
                <c:pt idx="18">
                  <c:v>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7-4FF6-B5B5-3424987E2BBB}"/>
            </c:ext>
          </c:extLst>
        </c:ser>
        <c:ser>
          <c:idx val="1"/>
          <c:order val="1"/>
          <c:tx>
            <c:v>Forecast</c:v>
          </c:tx>
          <c:val>
            <c:numRef>
              <c:f>INTC!$C$30:$U$30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18.43</c:v>
                </c:pt>
                <c:pt idx="2">
                  <c:v>18.274999999999999</c:v>
                </c:pt>
                <c:pt idx="3">
                  <c:v>18.087499999999999</c:v>
                </c:pt>
                <c:pt idx="4">
                  <c:v>18.043749999999999</c:v>
                </c:pt>
                <c:pt idx="5">
                  <c:v>18.006875000000001</c:v>
                </c:pt>
                <c:pt idx="6">
                  <c:v>18.281937499999998</c:v>
                </c:pt>
                <c:pt idx="7">
                  <c:v>18.510968749999996</c:v>
                </c:pt>
                <c:pt idx="8">
                  <c:v>18.615484374999998</c:v>
                </c:pt>
                <c:pt idx="9">
                  <c:v>18.792742187499996</c:v>
                </c:pt>
                <c:pt idx="10">
                  <c:v>18.801371093749999</c:v>
                </c:pt>
                <c:pt idx="11">
                  <c:v>18.865685546875</c:v>
                </c:pt>
                <c:pt idx="12">
                  <c:v>19.0028427734375</c:v>
                </c:pt>
                <c:pt idx="13">
                  <c:v>19.006421386718749</c:v>
                </c:pt>
                <c:pt idx="14">
                  <c:v>18.993210693359373</c:v>
                </c:pt>
                <c:pt idx="15">
                  <c:v>19.208105346679687</c:v>
                </c:pt>
                <c:pt idx="16">
                  <c:v>19.221552673339843</c:v>
                </c:pt>
                <c:pt idx="17">
                  <c:v>19.363276336669919</c:v>
                </c:pt>
                <c:pt idx="18">
                  <c:v>19.301638168334961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7-4FF6-B5B5-3424987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20143"/>
        <c:axId val="914720559"/>
      </c:lineChart>
      <c:catAx>
        <c:axId val="91472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914720559"/>
        <c:crosses val="autoZero"/>
        <c:auto val="1"/>
        <c:lblAlgn val="ctr"/>
        <c:lblOffset val="100"/>
        <c:noMultiLvlLbl val="0"/>
      </c:catAx>
      <c:valAx>
        <c:axId val="91472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14720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</a:t>
            </a:r>
            <a:r>
              <a:rPr lang="en-US" sz="1800" b="1" i="0" u="none" strike="noStrike" baseline="0">
                <a:effectLst/>
              </a:rPr>
              <a:t>alpha = 0.1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INTC!$D$28:$V$28</c:f>
              <c:numCache>
                <c:formatCode>_("$"* #,##0.00_);_("$"* \(#,##0.00\);_("$"* "-"??_);_(@_)</c:formatCode>
                <c:ptCount val="19"/>
                <c:pt idx="0">
                  <c:v>18.12</c:v>
                </c:pt>
                <c:pt idx="1">
                  <c:v>17.899999999999999</c:v>
                </c:pt>
                <c:pt idx="2">
                  <c:v>18</c:v>
                </c:pt>
                <c:pt idx="3">
                  <c:v>17.97</c:v>
                </c:pt>
                <c:pt idx="4">
                  <c:v>18.556999999999999</c:v>
                </c:pt>
                <c:pt idx="5">
                  <c:v>18.739999999999998</c:v>
                </c:pt>
                <c:pt idx="6">
                  <c:v>18.72</c:v>
                </c:pt>
                <c:pt idx="7">
                  <c:v>18.97</c:v>
                </c:pt>
                <c:pt idx="8">
                  <c:v>18.809999999999999</c:v>
                </c:pt>
                <c:pt idx="9">
                  <c:v>18.93</c:v>
                </c:pt>
                <c:pt idx="10">
                  <c:v>19.14</c:v>
                </c:pt>
                <c:pt idx="11">
                  <c:v>19.010000000000002</c:v>
                </c:pt>
                <c:pt idx="12">
                  <c:v>18.98</c:v>
                </c:pt>
                <c:pt idx="13">
                  <c:v>19.422999999999998</c:v>
                </c:pt>
                <c:pt idx="14">
                  <c:v>19.234999999999999</c:v>
                </c:pt>
                <c:pt idx="15">
                  <c:v>19.504999999999999</c:v>
                </c:pt>
                <c:pt idx="16">
                  <c:v>19.239999999999998</c:v>
                </c:pt>
                <c:pt idx="17">
                  <c:v>19.2</c:v>
                </c:pt>
                <c:pt idx="18">
                  <c:v>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D-46E2-B3F0-EF1CB6D01B3D}"/>
            </c:ext>
          </c:extLst>
        </c:ser>
        <c:ser>
          <c:idx val="1"/>
          <c:order val="1"/>
          <c:tx>
            <c:v>Forecast</c:v>
          </c:tx>
          <c:val>
            <c:numRef>
              <c:f>INTC!$C$29:$U$29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18.43</c:v>
                </c:pt>
                <c:pt idx="2">
                  <c:v>18.399000000000001</c:v>
                </c:pt>
                <c:pt idx="3">
                  <c:v>18.3491</c:v>
                </c:pt>
                <c:pt idx="4">
                  <c:v>18.31419</c:v>
                </c:pt>
                <c:pt idx="5">
                  <c:v>18.279771</c:v>
                </c:pt>
                <c:pt idx="6">
                  <c:v>18.307493900000001</c:v>
                </c:pt>
                <c:pt idx="7">
                  <c:v>18.350744509999998</c:v>
                </c:pt>
                <c:pt idx="8">
                  <c:v>18.387670058999998</c:v>
                </c:pt>
                <c:pt idx="9">
                  <c:v>18.445903053099997</c:v>
                </c:pt>
                <c:pt idx="10">
                  <c:v>18.482312747789997</c:v>
                </c:pt>
                <c:pt idx="11">
                  <c:v>18.527081473010998</c:v>
                </c:pt>
                <c:pt idx="12">
                  <c:v>18.588373325709899</c:v>
                </c:pt>
                <c:pt idx="13">
                  <c:v>18.63053599313891</c:v>
                </c:pt>
                <c:pt idx="14">
                  <c:v>18.66548239382502</c:v>
                </c:pt>
                <c:pt idx="15">
                  <c:v>18.741234154442516</c:v>
                </c:pt>
                <c:pt idx="16">
                  <c:v>18.790610738998264</c:v>
                </c:pt>
                <c:pt idx="17">
                  <c:v>18.862049665098439</c:v>
                </c:pt>
                <c:pt idx="18">
                  <c:v>18.899844698588595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D-46E2-B3F0-EF1CB6D0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57023"/>
        <c:axId val="1320867423"/>
      </c:lineChart>
      <c:catAx>
        <c:axId val="132085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0867423"/>
        <c:crosses val="autoZero"/>
        <c:auto val="1"/>
        <c:lblAlgn val="ctr"/>
        <c:lblOffset val="100"/>
        <c:noMultiLvlLbl val="0"/>
      </c:catAx>
      <c:valAx>
        <c:axId val="132086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20857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Alpha = 0.3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CSCO!$C$3:$C$22</c:f>
              <c:numCache>
                <c:formatCode>"$"#,##0.00</c:formatCode>
                <c:ptCount val="20"/>
                <c:pt idx="0">
                  <c:v>21.04</c:v>
                </c:pt>
                <c:pt idx="1">
                  <c:v>20.58</c:v>
                </c:pt>
                <c:pt idx="2">
                  <c:v>20.64</c:v>
                </c:pt>
                <c:pt idx="3">
                  <c:v>20.61</c:v>
                </c:pt>
                <c:pt idx="4">
                  <c:v>20.62</c:v>
                </c:pt>
                <c:pt idx="5">
                  <c:v>21.26</c:v>
                </c:pt>
                <c:pt idx="6">
                  <c:v>21.45</c:v>
                </c:pt>
                <c:pt idx="7">
                  <c:v>21.59</c:v>
                </c:pt>
                <c:pt idx="8">
                  <c:v>21.93</c:v>
                </c:pt>
                <c:pt idx="9">
                  <c:v>21.863</c:v>
                </c:pt>
                <c:pt idx="10">
                  <c:v>21.75</c:v>
                </c:pt>
                <c:pt idx="11">
                  <c:v>21.64</c:v>
                </c:pt>
                <c:pt idx="12">
                  <c:v>21.67</c:v>
                </c:pt>
                <c:pt idx="13">
                  <c:v>21.53</c:v>
                </c:pt>
                <c:pt idx="14">
                  <c:v>22.09</c:v>
                </c:pt>
                <c:pt idx="15">
                  <c:v>22.11</c:v>
                </c:pt>
                <c:pt idx="16">
                  <c:v>21.863</c:v>
                </c:pt>
                <c:pt idx="17">
                  <c:v>21.87</c:v>
                </c:pt>
                <c:pt idx="18">
                  <c:v>21.9</c:v>
                </c:pt>
                <c:pt idx="19">
                  <c:v>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C-4E81-A748-67356820C0E3}"/>
            </c:ext>
          </c:extLst>
        </c:ser>
        <c:ser>
          <c:idx val="1"/>
          <c:order val="1"/>
          <c:tx>
            <c:v>Forecast</c:v>
          </c:tx>
          <c:val>
            <c:numRef>
              <c:f>CSCO!$D$3:$D$22</c:f>
              <c:numCache>
                <c:formatCode>General</c:formatCode>
                <c:ptCount val="20"/>
                <c:pt idx="0" formatCode="_(&quot;$&quot;* #,##0.00_);_(&quot;$&quot;* \(#,##0.00\);_(&quot;$&quot;* &quot;-&quot;??_);_(@_)">
                  <c:v>#N/A</c:v>
                </c:pt>
                <c:pt idx="1">
                  <c:v>#N/A</c:v>
                </c:pt>
                <c:pt idx="2" formatCode="&quot;$&quot;#,##0.00">
                  <c:v>20.58</c:v>
                </c:pt>
                <c:pt idx="3">
                  <c:v>20.597999999999999</c:v>
                </c:pt>
                <c:pt idx="4">
                  <c:v>20.601599999999998</c:v>
                </c:pt>
                <c:pt idx="5">
                  <c:v>20.607119999999995</c:v>
                </c:pt>
                <c:pt idx="6">
                  <c:v>20.802983999999995</c:v>
                </c:pt>
                <c:pt idx="7">
                  <c:v>20.997088799999997</c:v>
                </c:pt>
                <c:pt idx="8">
                  <c:v>21.174962159999996</c:v>
                </c:pt>
                <c:pt idx="9">
                  <c:v>21.401473511999995</c:v>
                </c:pt>
                <c:pt idx="10">
                  <c:v>21.539931458399995</c:v>
                </c:pt>
                <c:pt idx="11">
                  <c:v>21.602952020879993</c:v>
                </c:pt>
                <c:pt idx="12">
                  <c:v>21.614066414615994</c:v>
                </c:pt>
                <c:pt idx="13">
                  <c:v>21.630846490231196</c:v>
                </c:pt>
                <c:pt idx="14">
                  <c:v>21.600592543161838</c:v>
                </c:pt>
                <c:pt idx="15">
                  <c:v>21.747414780213287</c:v>
                </c:pt>
                <c:pt idx="16">
                  <c:v>21.856190346149301</c:v>
                </c:pt>
                <c:pt idx="17">
                  <c:v>21.858233242304507</c:v>
                </c:pt>
                <c:pt idx="18">
                  <c:v>21.861763269613157</c:v>
                </c:pt>
                <c:pt idx="19">
                  <c:v>21.873234288729208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C-4E81-A748-67356820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66096"/>
        <c:axId val="1816066928"/>
      </c:lineChart>
      <c:catAx>
        <c:axId val="181606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6066928"/>
        <c:crosses val="autoZero"/>
        <c:auto val="1"/>
        <c:lblAlgn val="ctr"/>
        <c:lblOffset val="100"/>
        <c:noMultiLvlLbl val="0"/>
      </c:catAx>
      <c:valAx>
        <c:axId val="181606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816066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alpha</a:t>
            </a:r>
            <a:r>
              <a:rPr lang="en-US" baseline="0"/>
              <a:t> = 0.1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CSCO!$D$28:$V$28</c:f>
              <c:numCache>
                <c:formatCode>_("$"* #,##0.00_);_("$"* \(#,##0.00\);_("$"* "-"??_);_(@_)</c:formatCode>
                <c:ptCount val="19"/>
                <c:pt idx="0">
                  <c:v>20.58</c:v>
                </c:pt>
                <c:pt idx="1">
                  <c:v>20.64</c:v>
                </c:pt>
                <c:pt idx="2">
                  <c:v>20.61</c:v>
                </c:pt>
                <c:pt idx="3">
                  <c:v>20.62</c:v>
                </c:pt>
                <c:pt idx="4">
                  <c:v>21.26</c:v>
                </c:pt>
                <c:pt idx="5">
                  <c:v>21.45</c:v>
                </c:pt>
                <c:pt idx="6">
                  <c:v>21.59</c:v>
                </c:pt>
                <c:pt idx="7">
                  <c:v>21.93</c:v>
                </c:pt>
                <c:pt idx="8">
                  <c:v>21.863</c:v>
                </c:pt>
                <c:pt idx="9">
                  <c:v>21.75</c:v>
                </c:pt>
                <c:pt idx="10">
                  <c:v>21.64</c:v>
                </c:pt>
                <c:pt idx="11">
                  <c:v>21.67</c:v>
                </c:pt>
                <c:pt idx="12">
                  <c:v>21.53</c:v>
                </c:pt>
                <c:pt idx="13">
                  <c:v>22.09</c:v>
                </c:pt>
                <c:pt idx="14">
                  <c:v>22.11</c:v>
                </c:pt>
                <c:pt idx="15">
                  <c:v>21.863</c:v>
                </c:pt>
                <c:pt idx="16">
                  <c:v>21.87</c:v>
                </c:pt>
                <c:pt idx="17">
                  <c:v>21.9</c:v>
                </c:pt>
                <c:pt idx="18">
                  <c:v>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28F-8F04-E6A8FF2A5B29}"/>
            </c:ext>
          </c:extLst>
        </c:ser>
        <c:ser>
          <c:idx val="1"/>
          <c:order val="1"/>
          <c:tx>
            <c:v>Forecast</c:v>
          </c:tx>
          <c:val>
            <c:numRef>
              <c:f>CSCO!$C$29:$U$29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21.04</c:v>
                </c:pt>
                <c:pt idx="2">
                  <c:v>20.994</c:v>
                </c:pt>
                <c:pt idx="3">
                  <c:v>20.958600000000001</c:v>
                </c:pt>
                <c:pt idx="4">
                  <c:v>20.923740000000002</c:v>
                </c:pt>
                <c:pt idx="5">
                  <c:v>20.893366000000004</c:v>
                </c:pt>
                <c:pt idx="6">
                  <c:v>20.930029400000006</c:v>
                </c:pt>
                <c:pt idx="7">
                  <c:v>20.982026460000004</c:v>
                </c:pt>
                <c:pt idx="8">
                  <c:v>21.042823814000002</c:v>
                </c:pt>
                <c:pt idx="9">
                  <c:v>21.131541432600002</c:v>
                </c:pt>
                <c:pt idx="10">
                  <c:v>21.204687289340001</c:v>
                </c:pt>
                <c:pt idx="11">
                  <c:v>21.259218560406001</c:v>
                </c:pt>
                <c:pt idx="12">
                  <c:v>21.297296704365404</c:v>
                </c:pt>
                <c:pt idx="13">
                  <c:v>21.334567033928867</c:v>
                </c:pt>
                <c:pt idx="14">
                  <c:v>21.354110330535978</c:v>
                </c:pt>
                <c:pt idx="15">
                  <c:v>21.427699297482381</c:v>
                </c:pt>
                <c:pt idx="16">
                  <c:v>21.495929367734142</c:v>
                </c:pt>
                <c:pt idx="17">
                  <c:v>21.532636430960729</c:v>
                </c:pt>
                <c:pt idx="18">
                  <c:v>21.566372787864658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1-428F-8F04-E6A8FF2A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235727"/>
        <c:axId val="1336240719"/>
      </c:lineChart>
      <c:catAx>
        <c:axId val="133623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6240719"/>
        <c:crosses val="autoZero"/>
        <c:auto val="1"/>
        <c:lblAlgn val="ctr"/>
        <c:lblOffset val="100"/>
        <c:noMultiLvlLbl val="0"/>
      </c:catAx>
      <c:valAx>
        <c:axId val="133624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36235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 alpha =</a:t>
            </a:r>
            <a:r>
              <a:rPr lang="en-US" baseline="0"/>
              <a:t> 0.5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CSCO!$D$28:$V$28</c:f>
              <c:numCache>
                <c:formatCode>_("$"* #,##0.00_);_("$"* \(#,##0.00\);_("$"* "-"??_);_(@_)</c:formatCode>
                <c:ptCount val="19"/>
                <c:pt idx="0">
                  <c:v>20.58</c:v>
                </c:pt>
                <c:pt idx="1">
                  <c:v>20.64</c:v>
                </c:pt>
                <c:pt idx="2">
                  <c:v>20.61</c:v>
                </c:pt>
                <c:pt idx="3">
                  <c:v>20.62</c:v>
                </c:pt>
                <c:pt idx="4">
                  <c:v>21.26</c:v>
                </c:pt>
                <c:pt idx="5">
                  <c:v>21.45</c:v>
                </c:pt>
                <c:pt idx="6">
                  <c:v>21.59</c:v>
                </c:pt>
                <c:pt idx="7">
                  <c:v>21.93</c:v>
                </c:pt>
                <c:pt idx="8">
                  <c:v>21.863</c:v>
                </c:pt>
                <c:pt idx="9">
                  <c:v>21.75</c:v>
                </c:pt>
                <c:pt idx="10">
                  <c:v>21.64</c:v>
                </c:pt>
                <c:pt idx="11">
                  <c:v>21.67</c:v>
                </c:pt>
                <c:pt idx="12">
                  <c:v>21.53</c:v>
                </c:pt>
                <c:pt idx="13">
                  <c:v>22.09</c:v>
                </c:pt>
                <c:pt idx="14">
                  <c:v>22.11</c:v>
                </c:pt>
                <c:pt idx="15">
                  <c:v>21.863</c:v>
                </c:pt>
                <c:pt idx="16">
                  <c:v>21.87</c:v>
                </c:pt>
                <c:pt idx="17">
                  <c:v>21.9</c:v>
                </c:pt>
                <c:pt idx="18">
                  <c:v>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F-4C94-9828-05E3FC97A244}"/>
            </c:ext>
          </c:extLst>
        </c:ser>
        <c:ser>
          <c:idx val="1"/>
          <c:order val="1"/>
          <c:tx>
            <c:v>Forecast</c:v>
          </c:tx>
          <c:val>
            <c:numRef>
              <c:f>CSCO!$C$30:$U$30</c:f>
              <c:numCache>
                <c:formatCode>_("$"* #,##0.00_);_("$"* \(#,##0.00\);_("$"* "-"??_);_(@_)</c:formatCode>
                <c:ptCount val="19"/>
                <c:pt idx="0" formatCode="General">
                  <c:v>#N/A</c:v>
                </c:pt>
                <c:pt idx="1">
                  <c:v>21.04</c:v>
                </c:pt>
                <c:pt idx="2">
                  <c:v>20.81</c:v>
                </c:pt>
                <c:pt idx="3">
                  <c:v>20.725000000000001</c:v>
                </c:pt>
                <c:pt idx="4">
                  <c:v>20.6675</c:v>
                </c:pt>
                <c:pt idx="5">
                  <c:v>20.643750000000001</c:v>
                </c:pt>
                <c:pt idx="6">
                  <c:v>20.951875000000001</c:v>
                </c:pt>
                <c:pt idx="7">
                  <c:v>21.200937500000002</c:v>
                </c:pt>
                <c:pt idx="8">
                  <c:v>21.395468749999999</c:v>
                </c:pt>
                <c:pt idx="9">
                  <c:v>21.662734374999999</c:v>
                </c:pt>
                <c:pt idx="10">
                  <c:v>21.762867187499999</c:v>
                </c:pt>
                <c:pt idx="11">
                  <c:v>21.75643359375</c:v>
                </c:pt>
                <c:pt idx="12">
                  <c:v>21.698216796875002</c:v>
                </c:pt>
                <c:pt idx="13">
                  <c:v>21.684108398437502</c:v>
                </c:pt>
                <c:pt idx="14">
                  <c:v>21.607054199218751</c:v>
                </c:pt>
                <c:pt idx="15">
                  <c:v>21.848527099609377</c:v>
                </c:pt>
                <c:pt idx="16">
                  <c:v>21.979263549804688</c:v>
                </c:pt>
                <c:pt idx="17">
                  <c:v>21.921131774902342</c:v>
                </c:pt>
                <c:pt idx="18">
                  <c:v>21.89556588745117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F-4C94-9828-05E3FC97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47599"/>
        <c:axId val="914748015"/>
      </c:lineChart>
      <c:catAx>
        <c:axId val="91474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914748015"/>
        <c:crosses val="autoZero"/>
        <c:auto val="1"/>
        <c:lblAlgn val="ctr"/>
        <c:lblOffset val="100"/>
        <c:noMultiLvlLbl val="0"/>
      </c:catAx>
      <c:valAx>
        <c:axId val="91474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14747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8</xdr:row>
      <xdr:rowOff>142875</xdr:rowOff>
    </xdr:from>
    <xdr:to>
      <xdr:col>16</xdr:col>
      <xdr:colOff>523875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08206-AF7A-2749-645D-D1372326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30</xdr:row>
      <xdr:rowOff>38100</xdr:rowOff>
    </xdr:from>
    <xdr:to>
      <xdr:col>7</xdr:col>
      <xdr:colOff>523875</xdr:colOff>
      <xdr:row>40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E468EE-015C-4F10-1707-E7C67FE7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30</xdr:row>
      <xdr:rowOff>47625</xdr:rowOff>
    </xdr:from>
    <xdr:to>
      <xdr:col>13</xdr:col>
      <xdr:colOff>600075</xdr:colOff>
      <xdr:row>40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10A8B6-9C57-26F1-756B-27E0B20B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8</xdr:row>
      <xdr:rowOff>82550</xdr:rowOff>
    </xdr:from>
    <xdr:to>
      <xdr:col>17</xdr:col>
      <xdr:colOff>6350</xdr:colOff>
      <xdr:row>18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72E38-1528-EBC2-496C-CB1A62131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32</xdr:row>
      <xdr:rowOff>149225</xdr:rowOff>
    </xdr:from>
    <xdr:to>
      <xdr:col>16</xdr:col>
      <xdr:colOff>31750</xdr:colOff>
      <xdr:row>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0F61-AF0C-FA94-2054-CB4CEB4B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730250</xdr:colOff>
      <xdr:row>32</xdr:row>
      <xdr:rowOff>161925</xdr:rowOff>
    </xdr:from>
    <xdr:to>
      <xdr:col>6</xdr:col>
      <xdr:colOff>650875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26D9A-AE2B-7DF1-C0F7-87048CE6B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66675</xdr:rowOff>
    </xdr:from>
    <xdr:to>
      <xdr:col>16</xdr:col>
      <xdr:colOff>466725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AEB4C-F4DC-7802-6A3F-DF7C87CF9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30</xdr:row>
      <xdr:rowOff>152400</xdr:rowOff>
    </xdr:from>
    <xdr:to>
      <xdr:col>6</xdr:col>
      <xdr:colOff>304800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E1824-C413-8C08-746E-BCB0E8065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30</xdr:row>
      <xdr:rowOff>152400</xdr:rowOff>
    </xdr:from>
    <xdr:to>
      <xdr:col>13</xdr:col>
      <xdr:colOff>447675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888C0-68F4-8117-B61E-67465F62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359996</xdr:colOff>
      <xdr:row>9</xdr:row>
      <xdr:rowOff>61302</xdr:rowOff>
    </xdr:from>
    <xdr:to>
      <xdr:col>17</xdr:col>
      <xdr:colOff>398096</xdr:colOff>
      <xdr:row>19</xdr:row>
      <xdr:rowOff>70827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96BD9-1C4D-43BB-291B-56B01C54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600319</xdr:colOff>
      <xdr:row>31</xdr:row>
      <xdr:rowOff>137257</xdr:rowOff>
    </xdr:from>
    <xdr:to>
      <xdr:col>14</xdr:col>
      <xdr:colOff>600319</xdr:colOff>
      <xdr:row>41</xdr:row>
      <xdr:rowOff>175358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9F95C-7A5F-9319-2E82-D02F1CC0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1320800</xdr:colOff>
      <xdr:row>31</xdr:row>
      <xdr:rowOff>161681</xdr:rowOff>
    </xdr:from>
    <xdr:to>
      <xdr:col>7</xdr:col>
      <xdr:colOff>366346</xdr:colOff>
      <xdr:row>42</xdr:row>
      <xdr:rowOff>4396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F60E3-673C-A516-ABB0-D3D68976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8</xdr:row>
      <xdr:rowOff>123825</xdr:rowOff>
    </xdr:from>
    <xdr:to>
      <xdr:col>18</xdr:col>
      <xdr:colOff>133350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95610-B38F-AA05-E8AD-3DA4F8C55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234043</xdr:colOff>
      <xdr:row>32</xdr:row>
      <xdr:rowOff>21772</xdr:rowOff>
    </xdr:from>
    <xdr:to>
      <xdr:col>7</xdr:col>
      <xdr:colOff>379639</xdr:colOff>
      <xdr:row>42</xdr:row>
      <xdr:rowOff>32658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36E413-7D39-1B0F-B2A2-1651A8F2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70757</xdr:colOff>
      <xdr:row>32</xdr:row>
      <xdr:rowOff>-1</xdr:rowOff>
    </xdr:from>
    <xdr:to>
      <xdr:col>14</xdr:col>
      <xdr:colOff>393246</xdr:colOff>
      <xdr:row>42</xdr:row>
      <xdr:rowOff>16328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A8FC69-9B21-B673-1CBF-F4D0CFD6C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B9DE2-A968-4D38-8C46-2A26A87E6DEC}" name="Table1" displayName="Table1" ref="B2:J24" totalsRowShown="0" headerRowDxfId="63" dataDxfId="62">
  <autoFilter ref="B2:J24" xr:uid="{6FAB9DE2-A968-4D38-8C46-2A26A87E6DEC}"/>
  <tableColumns count="9">
    <tableColumn id="1" xr3:uid="{74CA4EF9-FDC4-46DC-860D-A4797B804339}" name="Date" dataDxfId="61"/>
    <tableColumn id="2" xr3:uid="{EF1645AA-6968-4822-B33E-310ED54DE316}" name="IBM" dataDxfId="60"/>
    <tableColumn id="3" xr3:uid="{81333DFE-6363-45E7-8785-7AE087CE68FC}" name="DA tool" dataDxfId="59" dataCellStyle="Currency"/>
    <tableColumn id="4" xr3:uid="{AAA52321-F622-45C4-899B-127537AD09B4}" name="F(t)" dataDxfId="58"/>
    <tableColumn id="5" xr3:uid="{3B877535-78B0-430D-9227-B28FDC946D9A}" name="error" dataDxfId="57"/>
    <tableColumn id="6" xr3:uid="{95319047-32A3-436E-A543-265A1CF7A0D3}" name="|Error|" dataDxfId="56"/>
    <tableColumn id="7" xr3:uid="{365D90AC-F433-4BF8-A883-14C84EE4BFDC}" name="|Error|^2" dataDxfId="55"/>
    <tableColumn id="8" xr3:uid="{9E721431-8DAC-434E-8560-2BB4974079F1}" name="(|Error|/S(t))*100" dataDxfId="54" dataCellStyle="Percent"/>
    <tableColumn id="9" xr3:uid="{CC9313EF-958E-433F-9F11-BEE006DAAAF4}" name="PAE" dataDxfId="53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6F91E-57CB-48EF-B3ED-05C52EDB8E53}" name="Table5" displayName="Table5" ref="B2:J23" totalsRowShown="0" headerRowDxfId="19" dataDxfId="18">
  <autoFilter ref="B2:J23" xr:uid="{5B76F91E-57CB-48EF-B3ED-05C52EDB8E53}"/>
  <tableColumns count="9">
    <tableColumn id="1" xr3:uid="{36BF891C-247F-4D31-9C73-FEB2E1B0F19D}" name="Date" dataDxfId="17"/>
    <tableColumn id="2" xr3:uid="{29F113CD-7D4C-4F53-97C3-1389F3C096E4}" name="INTC" dataDxfId="16"/>
    <tableColumn id="3" xr3:uid="{CD421BDF-0F6B-4E67-BE8D-30FEEDC8D6D8}" name="DA tool" dataDxfId="15"/>
    <tableColumn id="9" xr3:uid="{F82A02CF-88A9-4373-BEE4-20CF62503C98}" name="F(t)" dataDxfId="14">
      <calculatedColumnFormula>$N$4*C2+E2*$N$6</calculatedColumnFormula>
    </tableColumn>
    <tableColumn id="4" xr3:uid="{D3BBDA46-F034-47D4-8974-1973C3B48A36}" name="error" dataDxfId="13"/>
    <tableColumn id="5" xr3:uid="{2DCC2A18-64FC-494C-83D8-4EAB24361D39}" name="|Error|" dataDxfId="12"/>
    <tableColumn id="6" xr3:uid="{5EE1C27C-7BEF-49B2-8B09-88277479A2BC}" name="|Error|^2" dataDxfId="11"/>
    <tableColumn id="7" xr3:uid="{BD45B694-BF1D-46F5-9B14-F2CFA6EB3308}" name="(|Error|/S(t))*100" dataDxfId="10" dataCellStyle="Percent"/>
    <tableColumn id="8" xr3:uid="{0DC07C62-08AF-4DB3-A479-3262EF214096}" name="PAE" dataDxfId="9" dataCellStyle="Percent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3B872D-2B2B-4009-84C2-5911AA2854EE}" name="Table3" displayName="Table3" ref="B2:J23" totalsRowShown="0" headerRowDxfId="52" dataDxfId="51">
  <autoFilter ref="B2:J23" xr:uid="{BE3B872D-2B2B-4009-84C2-5911AA2854EE}"/>
  <tableColumns count="9">
    <tableColumn id="1" xr3:uid="{9CBA3E05-77ED-4854-B8A8-25D3EC720CF8}" name="Date" dataDxfId="50"/>
    <tableColumn id="2" xr3:uid="{101D6C49-823E-43AB-B947-B042E5091DC7}" name="CSCO" dataDxfId="49"/>
    <tableColumn id="3" xr3:uid="{5477BA90-B6FD-4734-BE3A-0A7B5EEDD041}" name="DA tool" dataDxfId="48" dataCellStyle="Currency"/>
    <tableColumn id="4" xr3:uid="{AAC1EB78-EF45-47B2-A646-E45C446149F2}" name="F(t)" dataDxfId="47"/>
    <tableColumn id="5" xr3:uid="{4F1F8C79-8EE9-4AC4-867E-927A7A2DA6CC}" name="error" dataDxfId="46"/>
    <tableColumn id="6" xr3:uid="{9285F345-489C-46E4-8BE5-D735D8B37F16}" name="|Error|" dataDxfId="45"/>
    <tableColumn id="7" xr3:uid="{F2F6E1B7-BB41-4816-BF3D-BC5B527E0939}" name="|Error|^2" dataDxfId="44"/>
    <tableColumn id="8" xr3:uid="{90D5C21F-DC71-49B5-9426-EB6EEB80B887}" name="(|Error|/S(t))*100" dataDxfId="43" dataCellStyle="Percent"/>
    <tableColumn id="9" xr3:uid="{04B82140-FEB3-4299-8B6D-B6E15352A84A}" name="PAE" dataDxfId="42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26068B-E559-4DA6-8780-FFA0F3FDA5C8}" name="Table4" displayName="Table4" ref="B2:J23" totalsRowShown="0" headerRowDxfId="20" dataDxfId="41">
  <autoFilter ref="B2:J23" xr:uid="{B026068B-E559-4DA6-8780-FFA0F3FDA5C8}"/>
  <tableColumns count="9">
    <tableColumn id="1" xr3:uid="{CC4C5168-D21C-47D5-9B42-394D640CB54B}" name="Date" dataDxfId="40"/>
    <tableColumn id="2" xr3:uid="{1CA1B754-A424-41B7-8632-2C68C789D757}" name="GE" dataDxfId="39"/>
    <tableColumn id="3" xr3:uid="{FC6F22E8-136D-4C03-BB1A-522745F68720}" name="DA tool" dataDxfId="38"/>
    <tableColumn id="4" xr3:uid="{9FC8DA04-D5C1-4534-A60C-514849C94784}" name="F(t)" dataDxfId="37"/>
    <tableColumn id="5" xr3:uid="{3AEFBA2F-2B55-4F80-84A6-F821E043C783}" name="error" dataDxfId="36"/>
    <tableColumn id="6" xr3:uid="{FCC8C74C-2AD7-4BDE-9552-10521C625C9F}" name="|Error|" dataDxfId="35">
      <calculatedColumnFormula>ABS(F3)</calculatedColumnFormula>
    </tableColumn>
    <tableColumn id="7" xr3:uid="{7ACB7415-DCD9-4E3B-8E7A-192D48D27B08}" name="|Error|^2" dataDxfId="34">
      <calculatedColumnFormula>F3^2</calculatedColumnFormula>
    </tableColumn>
    <tableColumn id="8" xr3:uid="{149CB9A7-E149-4437-ACDD-AFAC29EC2FD3}" name="(|Error|/S(t))*100" dataDxfId="33" dataCellStyle="Percent"/>
    <tableColumn id="9" xr3:uid="{CA888E82-6E26-471F-8BD5-5FCAFAD31F7B}" name="PAE" dataDxfId="32" dataCellStyle="Percent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F87AEE-29B3-4C38-A588-D228A7EF589D}" name="Table2" displayName="Table2" ref="B2:J23" totalsRowCount="1" headerRowDxfId="31" dataDxfId="30">
  <autoFilter ref="B2:J22" xr:uid="{23F87AEE-29B3-4C38-A588-D228A7EF589D}"/>
  <tableColumns count="9">
    <tableColumn id="1" xr3:uid="{9A79DE6C-66F3-48EA-923E-59F7CF86E784}" name="Date" dataDxfId="29" totalsRowDxfId="8"/>
    <tableColumn id="2" xr3:uid="{3E01B1C1-40B3-422E-9B10-A12608220A2F}" name="DJ Industrials _x000a_Index" dataDxfId="28" totalsRowDxfId="7" dataCellStyle="Currency"/>
    <tableColumn id="3" xr3:uid="{6244D63F-0D1F-41E9-83FD-9F1D58C5B9B9}" name="DA tool" dataDxfId="27" totalsRowDxfId="6" dataCellStyle="Currency">
      <calculatedColumnFormula>0.3*C2+0.7*D2</calculatedColumnFormula>
    </tableColumn>
    <tableColumn id="4" xr3:uid="{68FEB22D-54E5-4E35-9444-BCCBB4C35460}" name="F(t)" dataDxfId="26" totalsRowDxfId="5" dataCellStyle="Currency">
      <calculatedColumnFormula>C2*$N$4+$N$6*E2</calculatedColumnFormula>
    </tableColumn>
    <tableColumn id="5" xr3:uid="{3991BB8A-CA4F-4715-B52D-B87DC9B0B733}" name="error" dataDxfId="25" totalsRowDxfId="4">
      <calculatedColumnFormula>C3-E3</calculatedColumnFormula>
    </tableColumn>
    <tableColumn id="6" xr3:uid="{7D05D81E-0C51-4DB6-AF15-532FDA0D07B9}" name="|Error|" totalsRowFunction="custom" dataDxfId="24" totalsRowDxfId="3">
      <calculatedColumnFormula>ABS(F3)</calculatedColumnFormula>
      <totalsRowFormula>AVERAGE(G4:G22)</totalsRowFormula>
    </tableColumn>
    <tableColumn id="7" xr3:uid="{EBB3E86A-93E0-4706-9253-E7F3439D1386}" name="|Error|^2" totalsRowFunction="custom" dataDxfId="23" totalsRowDxfId="2">
      <calculatedColumnFormula>F3^2</calculatedColumnFormula>
      <totalsRowFormula>AVERAGE(H4:H22)</totalsRowFormula>
    </tableColumn>
    <tableColumn id="8" xr3:uid="{47CB0F9D-FD34-497B-A43B-0D7580A32E2E}" name="(|Error|/S(t))*100" dataDxfId="22" totalsRowDxfId="1" dataCellStyle="Percent">
      <calculatedColumnFormula>F3/C3</calculatedColumnFormula>
    </tableColumn>
    <tableColumn id="9" xr3:uid="{502C8859-E640-4125-B4E2-EA6D09C0B71A}" name="PAE" totalsRowFunction="custom" dataDxfId="21" totalsRowDxfId="0" dataCellStyle="Percent" totalsRowCellStyle="Percent">
      <calculatedColumnFormula>ABS(I3)</calculatedColumnFormula>
      <totalsRowFormula>AVERAGE(J4:J22)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0" workbookViewId="0">
      <selection activeCell="A25" sqref="A25:J38"/>
    </sheetView>
  </sheetViews>
  <sheetFormatPr defaultColWidth="8.85546875" defaultRowHeight="15" x14ac:dyDescent="0.2"/>
  <cols>
    <col min="1" max="1" width="23.42578125" style="2" customWidth="1"/>
    <col min="2" max="3" width="13" style="2" customWidth="1"/>
    <col min="4" max="4" width="13.5703125" style="2" customWidth="1"/>
    <col min="5" max="5" width="15.7109375" style="2" customWidth="1"/>
    <col min="6" max="6" width="20.42578125" style="2" customWidth="1"/>
    <col min="7" max="16384" width="8.85546875" style="2"/>
  </cols>
  <sheetData>
    <row r="1" spans="1:6" ht="15.75" x14ac:dyDescent="0.25">
      <c r="A1" s="1" t="s">
        <v>5</v>
      </c>
    </row>
    <row r="3" spans="1:6" ht="32.25" thickBo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6</v>
      </c>
    </row>
    <row r="4" spans="1:6" ht="15.75" thickTop="1" x14ac:dyDescent="0.2">
      <c r="A4" s="5">
        <v>40424</v>
      </c>
      <c r="B4" s="6">
        <v>127.58</v>
      </c>
      <c r="C4" s="6">
        <v>18.43</v>
      </c>
      <c r="D4" s="6">
        <v>21.04</v>
      </c>
      <c r="E4" s="6">
        <v>15.391999999999999</v>
      </c>
      <c r="F4" s="2">
        <v>10447.93</v>
      </c>
    </row>
    <row r="5" spans="1:6" x14ac:dyDescent="0.2">
      <c r="A5" s="5">
        <v>40428</v>
      </c>
      <c r="B5" s="6">
        <v>125.95</v>
      </c>
      <c r="C5" s="6">
        <v>18.12</v>
      </c>
      <c r="D5" s="6">
        <v>20.58</v>
      </c>
      <c r="E5" s="6">
        <v>15.44</v>
      </c>
      <c r="F5" s="2">
        <v>10340.69</v>
      </c>
    </row>
    <row r="6" spans="1:6" x14ac:dyDescent="0.2">
      <c r="A6" s="5">
        <v>40429</v>
      </c>
      <c r="B6" s="6">
        <v>126.08</v>
      </c>
      <c r="C6" s="6">
        <v>17.899999999999999</v>
      </c>
      <c r="D6" s="6">
        <v>20.64</v>
      </c>
      <c r="E6" s="6">
        <v>15.7</v>
      </c>
      <c r="F6" s="2">
        <v>10387.01</v>
      </c>
    </row>
    <row r="7" spans="1:6" x14ac:dyDescent="0.2">
      <c r="A7" s="5">
        <v>40430</v>
      </c>
      <c r="B7" s="6">
        <v>126.36</v>
      </c>
      <c r="C7" s="6">
        <v>18</v>
      </c>
      <c r="D7" s="6">
        <v>20.61</v>
      </c>
      <c r="E7" s="6">
        <v>15.91</v>
      </c>
      <c r="F7" s="2">
        <v>10415.24</v>
      </c>
    </row>
    <row r="8" spans="1:6" x14ac:dyDescent="0.2">
      <c r="A8" s="5">
        <v>40431</v>
      </c>
      <c r="B8" s="6">
        <v>127.99</v>
      </c>
      <c r="C8" s="6">
        <v>17.97</v>
      </c>
      <c r="D8" s="6">
        <v>20.62</v>
      </c>
      <c r="E8" s="6">
        <v>15.98</v>
      </c>
      <c r="F8" s="2">
        <v>10462.77</v>
      </c>
    </row>
    <row r="9" spans="1:6" x14ac:dyDescent="0.2">
      <c r="A9" s="5">
        <v>40434</v>
      </c>
      <c r="B9" s="6">
        <v>129.61000000000001</v>
      </c>
      <c r="C9" s="6">
        <v>18.556999999999999</v>
      </c>
      <c r="D9" s="6">
        <v>21.26</v>
      </c>
      <c r="E9" s="6">
        <v>16.25</v>
      </c>
      <c r="F9" s="2">
        <v>10544.13</v>
      </c>
    </row>
    <row r="10" spans="1:6" x14ac:dyDescent="0.2">
      <c r="A10" s="5">
        <v>40435</v>
      </c>
      <c r="B10" s="6">
        <v>128.85</v>
      </c>
      <c r="C10" s="6">
        <v>18.739999999999998</v>
      </c>
      <c r="D10" s="6">
        <v>21.45</v>
      </c>
      <c r="E10" s="6">
        <v>16.16</v>
      </c>
      <c r="F10" s="2">
        <v>10526.49</v>
      </c>
    </row>
    <row r="11" spans="1:6" x14ac:dyDescent="0.2">
      <c r="A11" s="5">
        <v>40436</v>
      </c>
      <c r="B11" s="6">
        <v>129.43</v>
      </c>
      <c r="C11" s="6">
        <v>18.72</v>
      </c>
      <c r="D11" s="6">
        <v>21.59</v>
      </c>
      <c r="E11" s="6">
        <v>16.34</v>
      </c>
      <c r="F11" s="2">
        <v>10572.73</v>
      </c>
    </row>
    <row r="12" spans="1:6" x14ac:dyDescent="0.2">
      <c r="A12" s="5">
        <v>40437</v>
      </c>
      <c r="B12" s="6">
        <v>129.66999999999999</v>
      </c>
      <c r="C12" s="6">
        <v>18.97</v>
      </c>
      <c r="D12" s="6">
        <v>21.93</v>
      </c>
      <c r="E12" s="6">
        <v>16.23</v>
      </c>
      <c r="F12" s="2">
        <v>10594.83</v>
      </c>
    </row>
    <row r="13" spans="1:6" x14ac:dyDescent="0.2">
      <c r="A13" s="5">
        <v>40438</v>
      </c>
      <c r="B13" s="6">
        <v>130.19</v>
      </c>
      <c r="C13" s="6">
        <v>18.809999999999999</v>
      </c>
      <c r="D13" s="6">
        <v>21.863</v>
      </c>
      <c r="E13" s="6">
        <v>16.29</v>
      </c>
      <c r="F13" s="2">
        <v>10607.85</v>
      </c>
    </row>
    <row r="14" spans="1:6" x14ac:dyDescent="0.2">
      <c r="A14" s="5">
        <v>40441</v>
      </c>
      <c r="B14" s="6">
        <v>131.79</v>
      </c>
      <c r="C14" s="6">
        <v>18.93</v>
      </c>
      <c r="D14" s="6">
        <v>21.75</v>
      </c>
      <c r="E14" s="6">
        <v>16.55</v>
      </c>
      <c r="F14" s="2">
        <v>10753.62</v>
      </c>
    </row>
    <row r="15" spans="1:6" x14ac:dyDescent="0.2">
      <c r="A15" s="5">
        <v>40442</v>
      </c>
      <c r="B15" s="6">
        <v>131.97999999999999</v>
      </c>
      <c r="C15" s="6">
        <v>19.14</v>
      </c>
      <c r="D15" s="6">
        <v>21.64</v>
      </c>
      <c r="E15" s="6">
        <v>16.52</v>
      </c>
      <c r="F15" s="2">
        <v>10761.03</v>
      </c>
    </row>
    <row r="16" spans="1:6" x14ac:dyDescent="0.2">
      <c r="A16" s="5">
        <v>40443</v>
      </c>
      <c r="B16" s="6">
        <v>132.57</v>
      </c>
      <c r="C16" s="6">
        <v>19.010000000000002</v>
      </c>
      <c r="D16" s="6">
        <v>21.67</v>
      </c>
      <c r="E16" s="6">
        <v>16.5</v>
      </c>
      <c r="F16" s="2">
        <v>10739.31</v>
      </c>
    </row>
    <row r="17" spans="1:10" x14ac:dyDescent="0.2">
      <c r="A17" s="5">
        <v>40444</v>
      </c>
      <c r="B17" s="6">
        <v>131.66999999999999</v>
      </c>
      <c r="C17" s="6">
        <v>18.98</v>
      </c>
      <c r="D17" s="6">
        <v>21.53</v>
      </c>
      <c r="E17" s="6">
        <v>16.14</v>
      </c>
      <c r="F17" s="2">
        <v>10662.42</v>
      </c>
    </row>
    <row r="18" spans="1:10" x14ac:dyDescent="0.2">
      <c r="A18" s="5">
        <v>40445</v>
      </c>
      <c r="B18" s="6">
        <v>134.11000000000001</v>
      </c>
      <c r="C18" s="6">
        <v>19.422999999999998</v>
      </c>
      <c r="D18" s="6">
        <v>22.09</v>
      </c>
      <c r="E18" s="6">
        <v>16.66</v>
      </c>
      <c r="F18" s="2">
        <v>10860.26</v>
      </c>
    </row>
    <row r="19" spans="1:10" x14ac:dyDescent="0.2">
      <c r="A19" s="5">
        <v>40448</v>
      </c>
      <c r="B19" s="6">
        <v>134.65</v>
      </c>
      <c r="C19" s="6">
        <v>19.234999999999999</v>
      </c>
      <c r="D19" s="6">
        <v>22.11</v>
      </c>
      <c r="E19" s="6">
        <v>16.43</v>
      </c>
      <c r="F19" s="2">
        <v>10812.04</v>
      </c>
    </row>
    <row r="20" spans="1:10" x14ac:dyDescent="0.2">
      <c r="A20" s="5">
        <v>40449</v>
      </c>
      <c r="B20" s="6">
        <v>134.88999999999999</v>
      </c>
      <c r="C20" s="6">
        <v>19.504999999999999</v>
      </c>
      <c r="D20" s="6">
        <v>21.863</v>
      </c>
      <c r="E20" s="6">
        <v>16.440000000000001</v>
      </c>
      <c r="F20" s="2">
        <v>10858.14</v>
      </c>
    </row>
    <row r="21" spans="1:10" x14ac:dyDescent="0.2">
      <c r="A21" s="5">
        <v>40450</v>
      </c>
      <c r="B21" s="6">
        <v>135.47999999999999</v>
      </c>
      <c r="C21" s="6">
        <v>19.239999999999998</v>
      </c>
      <c r="D21" s="6">
        <v>21.87</v>
      </c>
      <c r="E21" s="6">
        <v>16.36</v>
      </c>
      <c r="F21" s="2">
        <v>10835.28</v>
      </c>
    </row>
    <row r="22" spans="1:10" x14ac:dyDescent="0.2">
      <c r="A22" s="5">
        <v>40451</v>
      </c>
      <c r="B22" s="6">
        <v>134.13999999999999</v>
      </c>
      <c r="C22" s="6">
        <v>19.2</v>
      </c>
      <c r="D22" s="6">
        <v>21.9</v>
      </c>
      <c r="E22" s="6">
        <v>16.25</v>
      </c>
      <c r="F22" s="2">
        <v>10788.05</v>
      </c>
    </row>
    <row r="23" spans="1:10" x14ac:dyDescent="0.2">
      <c r="A23" s="5">
        <v>40452</v>
      </c>
      <c r="B23" s="6">
        <v>135.63999999999999</v>
      </c>
      <c r="C23" s="6">
        <v>19.32</v>
      </c>
      <c r="D23" s="6">
        <v>21.91</v>
      </c>
      <c r="E23" s="6">
        <v>16.36</v>
      </c>
      <c r="F23" s="2">
        <v>10829.68</v>
      </c>
    </row>
    <row r="25" spans="1:10" x14ac:dyDescent="0.2">
      <c r="A25" s="51" t="s">
        <v>24</v>
      </c>
      <c r="B25" s="51"/>
      <c r="C25" s="51"/>
      <c r="D25" s="51"/>
      <c r="E25" s="51"/>
      <c r="F25" s="51"/>
      <c r="G25" s="51"/>
      <c r="H25" s="51"/>
      <c r="I25" s="51"/>
      <c r="J25" s="51"/>
    </row>
    <row r="26" spans="1:10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</row>
    <row r="27" spans="1:10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</row>
    <row r="28" spans="1:10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</row>
    <row r="29" spans="1:10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</row>
    <row r="30" spans="1:10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</row>
    <row r="31" spans="1:10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</row>
    <row r="32" spans="1:10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</row>
    <row r="33" spans="1:10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</row>
    <row r="34" spans="1:10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</row>
    <row r="35" spans="1:10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</row>
    <row r="36" spans="1:10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</row>
    <row r="37" spans="1:10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</row>
    <row r="38" spans="1:10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</row>
  </sheetData>
  <mergeCells count="1">
    <mergeCell ref="A25:J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7DF7-1FDE-4743-BCF8-E196F3C77D15}">
  <dimension ref="B1:V43"/>
  <sheetViews>
    <sheetView topLeftCell="D4" zoomScale="87" zoomScaleNormal="87" workbookViewId="0">
      <selection activeCell="I25" sqref="I25"/>
    </sheetView>
  </sheetViews>
  <sheetFormatPr defaultRowHeight="15" x14ac:dyDescent="0.25"/>
  <cols>
    <col min="1" max="1" width="9.140625" style="7"/>
    <col min="2" max="2" width="25" style="7" bestFit="1" customWidth="1"/>
    <col min="3" max="3" width="12.7109375" style="7" bestFit="1" customWidth="1"/>
    <col min="4" max="4" width="13.28515625" style="7" customWidth="1"/>
    <col min="5" max="5" width="18" style="7" customWidth="1"/>
    <col min="6" max="11" width="12.7109375" style="7" bestFit="1" customWidth="1"/>
    <col min="12" max="12" width="20.5703125" style="7" bestFit="1" customWidth="1"/>
    <col min="13" max="22" width="12.7109375" style="7" bestFit="1" customWidth="1"/>
    <col min="23" max="16384" width="9.140625" style="7"/>
  </cols>
  <sheetData>
    <row r="1" spans="2:14" ht="15.75" x14ac:dyDescent="0.25">
      <c r="B1" s="8" t="s">
        <v>5</v>
      </c>
    </row>
    <row r="2" spans="2:14" ht="16.5" thickBot="1" x14ac:dyDescent="0.3">
      <c r="B2" s="15" t="s">
        <v>0</v>
      </c>
      <c r="C2" s="15" t="s">
        <v>1</v>
      </c>
      <c r="D2" s="15" t="s">
        <v>28</v>
      </c>
      <c r="E2" s="15" t="s">
        <v>29</v>
      </c>
      <c r="F2" s="15" t="s">
        <v>7</v>
      </c>
      <c r="G2" s="15" t="s">
        <v>25</v>
      </c>
      <c r="H2" s="15" t="s">
        <v>26</v>
      </c>
      <c r="I2" s="15" t="s">
        <v>27</v>
      </c>
      <c r="J2" s="15" t="s">
        <v>30</v>
      </c>
    </row>
    <row r="3" spans="2:14" ht="16.5" thickTop="1" x14ac:dyDescent="0.25">
      <c r="B3" s="9">
        <v>40424</v>
      </c>
      <c r="C3" s="10">
        <v>127.58</v>
      </c>
      <c r="D3" t="e">
        <v>#N/A</v>
      </c>
    </row>
    <row r="4" spans="2:14" ht="15.75" x14ac:dyDescent="0.25">
      <c r="B4" s="9">
        <v>40428</v>
      </c>
      <c r="C4" s="10">
        <v>125.95</v>
      </c>
      <c r="D4" t="e">
        <v>#N/A</v>
      </c>
      <c r="E4" s="52">
        <f>C3</f>
        <v>127.58</v>
      </c>
      <c r="F4" s="26">
        <f>E4-C4</f>
        <v>1.6299999999999955</v>
      </c>
      <c r="G4" s="26">
        <f>ABS(F4)</f>
        <v>1.6299999999999955</v>
      </c>
      <c r="H4" s="26">
        <f>G4^2</f>
        <v>2.6568999999999852</v>
      </c>
      <c r="I4" s="12">
        <f>F4/C4</f>
        <v>1.2941643509329063E-2</v>
      </c>
      <c r="J4" s="12">
        <f>ABS(I4)</f>
        <v>1.2941643509329063E-2</v>
      </c>
      <c r="L4" s="16" t="s">
        <v>8</v>
      </c>
      <c r="M4" s="16">
        <v>0.3</v>
      </c>
      <c r="N4" s="16" t="s">
        <v>13</v>
      </c>
    </row>
    <row r="5" spans="2:14" ht="15.75" x14ac:dyDescent="0.25">
      <c r="B5" s="9">
        <v>40429</v>
      </c>
      <c r="C5" s="10">
        <v>126.08</v>
      </c>
      <c r="D5" s="29">
        <f>C4</f>
        <v>125.95</v>
      </c>
      <c r="E5" s="52">
        <f t="shared" ref="E5:E22" si="0">$M$4*C4+$M$6*E4</f>
        <v>127.09099999999999</v>
      </c>
      <c r="F5" s="26">
        <f t="shared" ref="F5:F22" si="1">E5-C5</f>
        <v>1.0109999999999957</v>
      </c>
      <c r="G5" s="26">
        <f t="shared" ref="G5:G22" si="2">ABS(F5)</f>
        <v>1.0109999999999957</v>
      </c>
      <c r="H5" s="26">
        <f t="shared" ref="H5:H22" si="3">G5^2</f>
        <v>1.0221209999999912</v>
      </c>
      <c r="I5" s="12">
        <f t="shared" ref="I5:I22" si="4">F5/C5</f>
        <v>8.0187182741116407E-3</v>
      </c>
      <c r="J5" s="12">
        <f t="shared" ref="J5:J22" si="5">ABS(I5)</f>
        <v>8.0187182741116407E-3</v>
      </c>
      <c r="L5" s="16"/>
      <c r="M5" s="16"/>
      <c r="N5" s="16"/>
    </row>
    <row r="6" spans="2:14" ht="15.75" x14ac:dyDescent="0.25">
      <c r="B6" s="9">
        <v>40430</v>
      </c>
      <c r="C6" s="10">
        <v>126.36</v>
      </c>
      <c r="D6">
        <f t="shared" ref="D6:D22" si="6">0.3*C5+0.7*D5</f>
        <v>125.98899999999999</v>
      </c>
      <c r="E6" s="52">
        <f t="shared" si="0"/>
        <v>126.78769999999999</v>
      </c>
      <c r="F6" s="26">
        <f t="shared" si="1"/>
        <v>0.42769999999998731</v>
      </c>
      <c r="G6" s="26">
        <f t="shared" si="2"/>
        <v>0.42769999999998731</v>
      </c>
      <c r="H6" s="26">
        <f t="shared" si="3"/>
        <v>0.18292728999998914</v>
      </c>
      <c r="I6" s="12">
        <f t="shared" si="4"/>
        <v>3.38477366255134E-3</v>
      </c>
      <c r="J6" s="12">
        <f t="shared" si="5"/>
        <v>3.38477366255134E-3</v>
      </c>
      <c r="L6" s="16" t="s">
        <v>15</v>
      </c>
      <c r="M6" s="16">
        <f>1-M4</f>
        <v>0.7</v>
      </c>
      <c r="N6" s="16" t="s">
        <v>14</v>
      </c>
    </row>
    <row r="7" spans="2:14" ht="15.75" x14ac:dyDescent="0.25">
      <c r="B7" s="9">
        <v>40431</v>
      </c>
      <c r="C7" s="10">
        <v>127.99</v>
      </c>
      <c r="D7">
        <f t="shared" si="6"/>
        <v>126.10029999999999</v>
      </c>
      <c r="E7" s="52">
        <f t="shared" si="0"/>
        <v>126.65938999999999</v>
      </c>
      <c r="F7" s="26">
        <f t="shared" si="1"/>
        <v>-1.3306100000000072</v>
      </c>
      <c r="G7" s="26">
        <f t="shared" si="2"/>
        <v>1.3306100000000072</v>
      </c>
      <c r="H7" s="26">
        <f t="shared" si="3"/>
        <v>1.7705229721000191</v>
      </c>
      <c r="I7" s="12">
        <f t="shared" si="4"/>
        <v>-1.039620282834602E-2</v>
      </c>
      <c r="J7" s="12">
        <f t="shared" si="5"/>
        <v>1.039620282834602E-2</v>
      </c>
    </row>
    <row r="8" spans="2:14" ht="15.75" x14ac:dyDescent="0.25">
      <c r="B8" s="9">
        <v>40434</v>
      </c>
      <c r="C8" s="10">
        <v>129.61000000000001</v>
      </c>
      <c r="D8">
        <f t="shared" si="6"/>
        <v>126.66720999999998</v>
      </c>
      <c r="E8" s="52">
        <f t="shared" si="0"/>
        <v>127.058573</v>
      </c>
      <c r="F8" s="26">
        <f t="shared" si="1"/>
        <v>-2.5514270000000181</v>
      </c>
      <c r="G8" s="26">
        <f t="shared" si="2"/>
        <v>2.5514270000000181</v>
      </c>
      <c r="H8" s="26">
        <f t="shared" si="3"/>
        <v>6.5097797363290919</v>
      </c>
      <c r="I8" s="12">
        <f t="shared" si="4"/>
        <v>-1.9685417791837186E-2</v>
      </c>
      <c r="J8" s="12">
        <f t="shared" si="5"/>
        <v>1.9685417791837186E-2</v>
      </c>
    </row>
    <row r="9" spans="2:14" ht="15.75" x14ac:dyDescent="0.25">
      <c r="B9" s="9">
        <v>40435</v>
      </c>
      <c r="C9" s="10">
        <v>128.85</v>
      </c>
      <c r="D9">
        <f t="shared" si="6"/>
        <v>127.55004699999998</v>
      </c>
      <c r="E9" s="52">
        <f t="shared" si="0"/>
        <v>127.8240011</v>
      </c>
      <c r="F9" s="26">
        <f t="shared" si="1"/>
        <v>-1.0259988999999905</v>
      </c>
      <c r="G9" s="26">
        <f t="shared" si="2"/>
        <v>1.0259988999999905</v>
      </c>
      <c r="H9" s="26">
        <f t="shared" si="3"/>
        <v>1.0526737428011905</v>
      </c>
      <c r="I9" s="12">
        <f>F9/C9</f>
        <v>-7.9627388436165347E-3</v>
      </c>
      <c r="J9" s="12">
        <f t="shared" si="5"/>
        <v>7.9627388436165347E-3</v>
      </c>
    </row>
    <row r="10" spans="2:14" ht="15.75" x14ac:dyDescent="0.25">
      <c r="B10" s="9">
        <v>40436</v>
      </c>
      <c r="C10" s="10">
        <v>129.43</v>
      </c>
      <c r="D10">
        <f t="shared" si="6"/>
        <v>127.94003289999998</v>
      </c>
      <c r="E10" s="52">
        <f t="shared" si="0"/>
        <v>128.13180076999998</v>
      </c>
      <c r="F10" s="26">
        <f t="shared" si="1"/>
        <v>-1.2981992300000229</v>
      </c>
      <c r="G10" s="26">
        <f t="shared" si="2"/>
        <v>1.2981992300000229</v>
      </c>
      <c r="H10" s="26">
        <f t="shared" si="3"/>
        <v>1.6853212407726523</v>
      </c>
      <c r="I10" s="12">
        <f t="shared" si="4"/>
        <v>-1.0030126168585512E-2</v>
      </c>
      <c r="J10" s="12">
        <f t="shared" si="5"/>
        <v>1.0030126168585512E-2</v>
      </c>
    </row>
    <row r="11" spans="2:14" ht="15.75" x14ac:dyDescent="0.25">
      <c r="B11" s="9">
        <v>40437</v>
      </c>
      <c r="C11" s="10">
        <v>129.66999999999999</v>
      </c>
      <c r="D11">
        <f t="shared" si="6"/>
        <v>128.38702302999997</v>
      </c>
      <c r="E11" s="52">
        <f t="shared" si="0"/>
        <v>128.521260539</v>
      </c>
      <c r="F11" s="26">
        <f t="shared" si="1"/>
        <v>-1.148739460999991</v>
      </c>
      <c r="G11" s="26">
        <f t="shared" si="2"/>
        <v>1.148739460999991</v>
      </c>
      <c r="H11" s="26">
        <f t="shared" si="3"/>
        <v>1.3196023492585498</v>
      </c>
      <c r="I11" s="12">
        <f t="shared" si="4"/>
        <v>-8.8589454846918422E-3</v>
      </c>
      <c r="J11" s="12">
        <f t="shared" si="5"/>
        <v>8.8589454846918422E-3</v>
      </c>
    </row>
    <row r="12" spans="2:14" ht="15.75" x14ac:dyDescent="0.25">
      <c r="B12" s="9">
        <v>40438</v>
      </c>
      <c r="C12" s="10">
        <v>130.19</v>
      </c>
      <c r="D12">
        <f t="shared" si="6"/>
        <v>128.77191612099995</v>
      </c>
      <c r="E12" s="52">
        <f t="shared" si="0"/>
        <v>128.86588237729998</v>
      </c>
      <c r="F12" s="26">
        <f t="shared" si="1"/>
        <v>-1.3241176227000153</v>
      </c>
      <c r="G12" s="26">
        <f t="shared" si="2"/>
        <v>1.3241176227000153</v>
      </c>
      <c r="H12" s="26">
        <f t="shared" si="3"/>
        <v>1.7532874787447401</v>
      </c>
      <c r="I12" s="12">
        <f t="shared" si="4"/>
        <v>-1.01706553706123E-2</v>
      </c>
      <c r="J12" s="12">
        <f t="shared" si="5"/>
        <v>1.01706553706123E-2</v>
      </c>
    </row>
    <row r="13" spans="2:14" ht="15.75" x14ac:dyDescent="0.25">
      <c r="B13" s="9">
        <v>40441</v>
      </c>
      <c r="C13" s="10">
        <v>131.79</v>
      </c>
      <c r="D13">
        <f t="shared" si="6"/>
        <v>129.19734128469995</v>
      </c>
      <c r="E13" s="52">
        <f t="shared" si="0"/>
        <v>129.26311766410998</v>
      </c>
      <c r="F13" s="26">
        <f t="shared" si="1"/>
        <v>-2.5268823358900079</v>
      </c>
      <c r="G13" s="26">
        <f t="shared" si="2"/>
        <v>2.5268823358900079</v>
      </c>
      <c r="H13" s="26">
        <f t="shared" si="3"/>
        <v>6.385134339432943</v>
      </c>
      <c r="I13" s="12">
        <f t="shared" si="4"/>
        <v>-1.9173551376356384E-2</v>
      </c>
      <c r="J13" s="12">
        <f t="shared" si="5"/>
        <v>1.9173551376356384E-2</v>
      </c>
    </row>
    <row r="14" spans="2:14" ht="15.75" x14ac:dyDescent="0.25">
      <c r="B14" s="9">
        <v>40442</v>
      </c>
      <c r="C14" s="10">
        <v>131.97999999999999</v>
      </c>
      <c r="D14">
        <f t="shared" si="6"/>
        <v>129.97513889928996</v>
      </c>
      <c r="E14" s="52">
        <f t="shared" si="0"/>
        <v>130.02118236487698</v>
      </c>
      <c r="F14" s="26">
        <f t="shared" si="1"/>
        <v>-1.9588176351230118</v>
      </c>
      <c r="G14" s="26">
        <f t="shared" si="2"/>
        <v>1.9588176351230118</v>
      </c>
      <c r="H14" s="26">
        <f t="shared" si="3"/>
        <v>3.8369665276689084</v>
      </c>
      <c r="I14" s="12">
        <f t="shared" si="4"/>
        <v>-1.4841776292794453E-2</v>
      </c>
      <c r="J14" s="12">
        <f t="shared" si="5"/>
        <v>1.4841776292794453E-2</v>
      </c>
    </row>
    <row r="15" spans="2:14" ht="15.75" x14ac:dyDescent="0.25">
      <c r="B15" s="9">
        <v>40443</v>
      </c>
      <c r="C15" s="10">
        <v>132.57</v>
      </c>
      <c r="D15">
        <f t="shared" si="6"/>
        <v>130.57659722950297</v>
      </c>
      <c r="E15" s="52">
        <f t="shared" si="0"/>
        <v>130.60882765541388</v>
      </c>
      <c r="F15" s="26">
        <f t="shared" si="1"/>
        <v>-1.9611723445861173</v>
      </c>
      <c r="G15" s="26">
        <f t="shared" si="2"/>
        <v>1.9611723445861173</v>
      </c>
      <c r="H15" s="26">
        <f t="shared" si="3"/>
        <v>3.8461969651694083</v>
      </c>
      <c r="I15" s="12">
        <f t="shared" si="4"/>
        <v>-1.4793485287667779E-2</v>
      </c>
      <c r="J15" s="12">
        <f t="shared" si="5"/>
        <v>1.4793485287667779E-2</v>
      </c>
    </row>
    <row r="16" spans="2:14" ht="15.75" x14ac:dyDescent="0.25">
      <c r="B16" s="9">
        <v>40444</v>
      </c>
      <c r="C16" s="10">
        <v>131.66999999999999</v>
      </c>
      <c r="D16">
        <f t="shared" si="6"/>
        <v>131.17461806065205</v>
      </c>
      <c r="E16" s="52">
        <f t="shared" si="0"/>
        <v>131.1971793587897</v>
      </c>
      <c r="F16" s="26">
        <f t="shared" si="1"/>
        <v>-0.47282064121029066</v>
      </c>
      <c r="G16" s="26">
        <f t="shared" si="2"/>
        <v>0.47282064121029066</v>
      </c>
      <c r="H16" s="26">
        <f t="shared" si="3"/>
        <v>0.22355935875451041</v>
      </c>
      <c r="I16" s="12">
        <f t="shared" si="4"/>
        <v>-3.5909519344595633E-3</v>
      </c>
      <c r="J16" s="12">
        <f t="shared" si="5"/>
        <v>3.5909519344595633E-3</v>
      </c>
    </row>
    <row r="17" spans="2:22" ht="15.75" x14ac:dyDescent="0.25">
      <c r="B17" s="9">
        <v>40445</v>
      </c>
      <c r="C17" s="10">
        <v>134.11000000000001</v>
      </c>
      <c r="D17">
        <f t="shared" si="6"/>
        <v>131.32323264245642</v>
      </c>
      <c r="E17" s="52">
        <f t="shared" si="0"/>
        <v>131.33902555115279</v>
      </c>
      <c r="F17" s="26">
        <f t="shared" si="1"/>
        <v>-2.7709744488472268</v>
      </c>
      <c r="G17" s="26">
        <f t="shared" si="2"/>
        <v>2.7709744488472268</v>
      </c>
      <c r="H17" s="26">
        <f t="shared" si="3"/>
        <v>7.6782993961641921</v>
      </c>
      <c r="I17" s="12">
        <f t="shared" si="4"/>
        <v>-2.0661952493081996E-2</v>
      </c>
      <c r="J17" s="12">
        <f t="shared" si="5"/>
        <v>2.0661952493081996E-2</v>
      </c>
    </row>
    <row r="18" spans="2:22" ht="15.75" x14ac:dyDescent="0.25">
      <c r="B18" s="9">
        <v>40448</v>
      </c>
      <c r="C18" s="10">
        <v>134.65</v>
      </c>
      <c r="D18">
        <f t="shared" si="6"/>
        <v>132.15926284971948</v>
      </c>
      <c r="E18" s="52">
        <f t="shared" si="0"/>
        <v>132.17031788580695</v>
      </c>
      <c r="F18" s="26">
        <f t="shared" si="1"/>
        <v>-2.4796821141930536</v>
      </c>
      <c r="G18" s="26">
        <f t="shared" si="2"/>
        <v>2.4796821141930536</v>
      </c>
      <c r="H18" s="26">
        <f t="shared" si="3"/>
        <v>6.1488233874489326</v>
      </c>
      <c r="I18" s="12">
        <f t="shared" si="4"/>
        <v>-1.8415760224233593E-2</v>
      </c>
      <c r="J18" s="12">
        <f t="shared" si="5"/>
        <v>1.8415760224233593E-2</v>
      </c>
    </row>
    <row r="19" spans="2:22" ht="15.75" x14ac:dyDescent="0.25">
      <c r="B19" s="9">
        <v>40449</v>
      </c>
      <c r="C19" s="10">
        <v>134.88999999999999</v>
      </c>
      <c r="D19">
        <f t="shared" si="6"/>
        <v>132.90648399480364</v>
      </c>
      <c r="E19" s="52">
        <f t="shared" si="0"/>
        <v>132.91422252006487</v>
      </c>
      <c r="F19" s="26">
        <f t="shared" si="1"/>
        <v>-1.9757774799351182</v>
      </c>
      <c r="G19" s="26">
        <f t="shared" si="2"/>
        <v>1.9757774799351182</v>
      </c>
      <c r="H19" s="26">
        <f t="shared" si="3"/>
        <v>3.9036966502187664</v>
      </c>
      <c r="I19" s="12">
        <f t="shared" si="4"/>
        <v>-1.4647323596523971E-2</v>
      </c>
      <c r="J19" s="12">
        <f t="shared" si="5"/>
        <v>1.4647323596523971E-2</v>
      </c>
    </row>
    <row r="20" spans="2:22" ht="15.75" x14ac:dyDescent="0.25">
      <c r="B20" s="9">
        <v>40450</v>
      </c>
      <c r="C20" s="10">
        <v>135.47999999999999</v>
      </c>
      <c r="D20">
        <f t="shared" si="6"/>
        <v>133.50153879636252</v>
      </c>
      <c r="E20" s="52">
        <f t="shared" si="0"/>
        <v>133.50695576404539</v>
      </c>
      <c r="F20" s="26">
        <f t="shared" si="1"/>
        <v>-1.9730442359546032</v>
      </c>
      <c r="G20" s="26">
        <f t="shared" si="2"/>
        <v>1.9730442359546032</v>
      </c>
      <c r="H20" s="26">
        <f t="shared" si="3"/>
        <v>3.8929035570336841</v>
      </c>
      <c r="I20" s="12">
        <f t="shared" si="4"/>
        <v>-1.4563361647140562E-2</v>
      </c>
      <c r="J20" s="12">
        <f t="shared" si="5"/>
        <v>1.4563361647140562E-2</v>
      </c>
    </row>
    <row r="21" spans="2:22" ht="15.75" x14ac:dyDescent="0.25">
      <c r="B21" s="9">
        <v>40451</v>
      </c>
      <c r="C21" s="10">
        <v>134.13999999999999</v>
      </c>
      <c r="D21">
        <f t="shared" si="6"/>
        <v>134.09507715745377</v>
      </c>
      <c r="E21" s="52">
        <f t="shared" si="0"/>
        <v>134.09886903483175</v>
      </c>
      <c r="F21" s="26">
        <f t="shared" si="1"/>
        <v>-4.1130965168235889E-2</v>
      </c>
      <c r="G21" s="26">
        <f t="shared" si="2"/>
        <v>4.1130965168235889E-2</v>
      </c>
      <c r="H21" s="26">
        <f t="shared" si="3"/>
        <v>1.691756295670634E-3</v>
      </c>
      <c r="I21" s="12">
        <f t="shared" si="4"/>
        <v>-3.0662714453731844E-4</v>
      </c>
      <c r="J21" s="12">
        <f t="shared" si="5"/>
        <v>3.0662714453731844E-4</v>
      </c>
    </row>
    <row r="22" spans="2:22" ht="15.75" x14ac:dyDescent="0.25">
      <c r="B22" s="9">
        <v>40452</v>
      </c>
      <c r="C22" s="10">
        <v>135.63999999999999</v>
      </c>
      <c r="D22">
        <f t="shared" si="6"/>
        <v>134.10855401021763</v>
      </c>
      <c r="E22" s="52">
        <f t="shared" si="0"/>
        <v>134.1112083243822</v>
      </c>
      <c r="F22" s="26">
        <f t="shared" si="1"/>
        <v>-1.5287916756177822</v>
      </c>
      <c r="G22" s="26">
        <f t="shared" si="2"/>
        <v>1.5287916756177822</v>
      </c>
      <c r="H22" s="26">
        <f t="shared" si="3"/>
        <v>2.337203987438226</v>
      </c>
      <c r="I22" s="12">
        <f t="shared" si="4"/>
        <v>-1.1270950129886334E-2</v>
      </c>
      <c r="J22" s="12">
        <f t="shared" si="5"/>
        <v>1.1270950129886334E-2</v>
      </c>
    </row>
    <row r="23" spans="2:22" x14ac:dyDescent="0.25">
      <c r="B23" s="13" t="s">
        <v>9</v>
      </c>
      <c r="D23" s="27"/>
      <c r="G23" s="26">
        <f>AVERAGE(G4:G22)</f>
        <v>1.5493097942223932</v>
      </c>
      <c r="H23" s="26">
        <f>AVERAGE(H4:H22)</f>
        <v>2.9582953545069191</v>
      </c>
      <c r="J23" s="12">
        <f t="shared" ref="J23" si="7">AVERAGE(J4:J22)</f>
        <v>1.177447168738755E-2</v>
      </c>
    </row>
    <row r="24" spans="2:22" ht="15.75" x14ac:dyDescent="0.25">
      <c r="B24" s="9"/>
      <c r="C24" s="10"/>
      <c r="D24" s="27"/>
      <c r="E24" s="11"/>
      <c r="F24" s="11"/>
      <c r="G24" s="13" t="s">
        <v>10</v>
      </c>
      <c r="H24" s="13" t="s">
        <v>11</v>
      </c>
      <c r="I24" s="25"/>
      <c r="J24" s="25" t="s">
        <v>12</v>
      </c>
    </row>
    <row r="25" spans="2:22" ht="46.5" customHeight="1" x14ac:dyDescent="0.25">
      <c r="C25" s="48" t="s">
        <v>23</v>
      </c>
      <c r="D25" s="48"/>
      <c r="E25" s="48"/>
    </row>
    <row r="26" spans="2:22" x14ac:dyDescent="0.25">
      <c r="C26" s="13"/>
    </row>
    <row r="27" spans="2:22" x14ac:dyDescent="0.25">
      <c r="B27" s="35" t="s">
        <v>16</v>
      </c>
      <c r="C27" s="31">
        <v>40424</v>
      </c>
      <c r="D27" s="31">
        <v>40428</v>
      </c>
      <c r="E27" s="31">
        <v>40429</v>
      </c>
      <c r="F27" s="31">
        <v>40430</v>
      </c>
      <c r="G27" s="31">
        <v>40431</v>
      </c>
      <c r="H27" s="31">
        <v>40434</v>
      </c>
      <c r="I27" s="31">
        <v>40435</v>
      </c>
      <c r="J27" s="31">
        <v>40436</v>
      </c>
      <c r="K27" s="31">
        <v>40437</v>
      </c>
      <c r="L27" s="31">
        <v>40438</v>
      </c>
      <c r="M27" s="31">
        <v>40441</v>
      </c>
      <c r="N27" s="31">
        <v>40442</v>
      </c>
      <c r="O27" s="31">
        <v>40443</v>
      </c>
      <c r="P27" s="31">
        <v>40444</v>
      </c>
      <c r="Q27" s="31">
        <v>40445</v>
      </c>
      <c r="R27" s="31">
        <v>40448</v>
      </c>
      <c r="S27" s="31">
        <v>40449</v>
      </c>
      <c r="T27" s="31">
        <v>40450</v>
      </c>
      <c r="U27" s="31">
        <v>40451</v>
      </c>
      <c r="V27" s="31">
        <v>40452</v>
      </c>
    </row>
    <row r="28" spans="2:22" x14ac:dyDescent="0.25">
      <c r="B28" s="33" t="s">
        <v>1</v>
      </c>
      <c r="C28" s="32">
        <v>127.58</v>
      </c>
      <c r="D28" s="32">
        <v>125.95</v>
      </c>
      <c r="E28" s="32">
        <v>126.08</v>
      </c>
      <c r="F28" s="32">
        <v>126.36</v>
      </c>
      <c r="G28" s="32">
        <v>127.99</v>
      </c>
      <c r="H28" s="32">
        <v>129.61000000000001</v>
      </c>
      <c r="I28" s="32">
        <v>128.85</v>
      </c>
      <c r="J28" s="32">
        <v>129.43</v>
      </c>
      <c r="K28" s="32">
        <v>129.66999999999999</v>
      </c>
      <c r="L28" s="32">
        <v>130.19</v>
      </c>
      <c r="M28" s="32">
        <v>131.79</v>
      </c>
      <c r="N28" s="32">
        <v>131.97999999999999</v>
      </c>
      <c r="O28" s="32">
        <v>132.57</v>
      </c>
      <c r="P28" s="32">
        <v>131.66999999999999</v>
      </c>
      <c r="Q28" s="32">
        <v>134.11000000000001</v>
      </c>
      <c r="R28" s="32">
        <v>134.65</v>
      </c>
      <c r="S28" s="32">
        <v>134.88999999999999</v>
      </c>
      <c r="T28" s="32">
        <v>135.47999999999999</v>
      </c>
      <c r="U28" s="32">
        <v>134.13999999999999</v>
      </c>
      <c r="V28" s="32">
        <v>135.63999999999999</v>
      </c>
    </row>
    <row r="29" spans="2:22" x14ac:dyDescent="0.25">
      <c r="B29" s="35" t="s">
        <v>17</v>
      </c>
      <c r="C29" s="36" t="e">
        <v>#N/A</v>
      </c>
      <c r="D29" s="37">
        <f>C28</f>
        <v>127.58</v>
      </c>
      <c r="E29" s="37">
        <f>0.1*D28+0.9*D29</f>
        <v>127.417</v>
      </c>
      <c r="F29" s="37">
        <f t="shared" ref="F29:V29" si="8">0.1*E28+0.9*E29</f>
        <v>127.28330000000001</v>
      </c>
      <c r="G29" s="37">
        <f t="shared" si="8"/>
        <v>127.19097000000001</v>
      </c>
      <c r="H29" s="37">
        <f t="shared" si="8"/>
        <v>127.27087299999999</v>
      </c>
      <c r="I29" s="37">
        <f t="shared" si="8"/>
        <v>127.5047857</v>
      </c>
      <c r="J29" s="37">
        <f t="shared" si="8"/>
        <v>127.63930713000001</v>
      </c>
      <c r="K29" s="37">
        <f t="shared" si="8"/>
        <v>127.81837641700001</v>
      </c>
      <c r="L29" s="37">
        <f t="shared" si="8"/>
        <v>128.0035387753</v>
      </c>
      <c r="M29" s="37">
        <f t="shared" si="8"/>
        <v>128.22218489777001</v>
      </c>
      <c r="N29" s="37">
        <f t="shared" si="8"/>
        <v>128.57896640799299</v>
      </c>
      <c r="O29" s="37">
        <f t="shared" si="8"/>
        <v>128.91906976719369</v>
      </c>
      <c r="P29" s="37">
        <f t="shared" si="8"/>
        <v>129.28416279047431</v>
      </c>
      <c r="Q29" s="37">
        <f t="shared" si="8"/>
        <v>129.52274651142687</v>
      </c>
      <c r="R29" s="37">
        <f t="shared" si="8"/>
        <v>129.98147186028419</v>
      </c>
      <c r="S29" s="37">
        <f t="shared" si="8"/>
        <v>130.44832467425576</v>
      </c>
      <c r="T29" s="37">
        <f t="shared" si="8"/>
        <v>130.89249220683018</v>
      </c>
      <c r="U29" s="37">
        <f t="shared" si="8"/>
        <v>131.35124298614716</v>
      </c>
      <c r="V29" s="37">
        <f t="shared" si="8"/>
        <v>131.63011868753244</v>
      </c>
    </row>
    <row r="30" spans="2:22" x14ac:dyDescent="0.25">
      <c r="B30" s="35" t="s">
        <v>18</v>
      </c>
      <c r="C30" s="36" t="e">
        <v>#N/A</v>
      </c>
      <c r="D30" s="37">
        <f>C28</f>
        <v>127.58</v>
      </c>
      <c r="E30" s="37">
        <f>0.5*D28+0.5*D30</f>
        <v>126.765</v>
      </c>
      <c r="F30" s="37">
        <f t="shared" ref="F30:V30" si="9">0.5*E28+0.5*E30</f>
        <v>126.4225</v>
      </c>
      <c r="G30" s="37">
        <f t="shared" si="9"/>
        <v>126.39125</v>
      </c>
      <c r="H30" s="37">
        <f t="shared" si="9"/>
        <v>127.190625</v>
      </c>
      <c r="I30" s="37">
        <f t="shared" si="9"/>
        <v>128.40031250000001</v>
      </c>
      <c r="J30" s="37">
        <f t="shared" si="9"/>
        <v>128.62515625</v>
      </c>
      <c r="K30" s="37">
        <f t="shared" si="9"/>
        <v>129.02757812499999</v>
      </c>
      <c r="L30" s="37">
        <f t="shared" si="9"/>
        <v>129.34878906249997</v>
      </c>
      <c r="M30" s="37">
        <f t="shared" si="9"/>
        <v>129.76939453124999</v>
      </c>
      <c r="N30" s="37">
        <f t="shared" si="9"/>
        <v>130.77969726562497</v>
      </c>
      <c r="O30" s="37">
        <f t="shared" si="9"/>
        <v>131.37984863281247</v>
      </c>
      <c r="P30" s="37">
        <f t="shared" si="9"/>
        <v>131.97492431640623</v>
      </c>
      <c r="Q30" s="37">
        <f t="shared" si="9"/>
        <v>131.82246215820311</v>
      </c>
      <c r="R30" s="37">
        <f t="shared" si="9"/>
        <v>132.96623107910156</v>
      </c>
      <c r="S30" s="37">
        <f t="shared" si="9"/>
        <v>133.80811553955078</v>
      </c>
      <c r="T30" s="37">
        <f t="shared" si="9"/>
        <v>134.34905776977538</v>
      </c>
      <c r="U30" s="37">
        <f t="shared" si="9"/>
        <v>134.91452888488769</v>
      </c>
      <c r="V30" s="37">
        <f t="shared" si="9"/>
        <v>134.52726444244382</v>
      </c>
    </row>
    <row r="43" spans="3:13" ht="18.75" x14ac:dyDescent="0.3">
      <c r="C43" s="47" t="s">
        <v>19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</row>
  </sheetData>
  <mergeCells count="2">
    <mergeCell ref="C43:M43"/>
    <mergeCell ref="C25:E2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41CE-D69B-4BDA-BECD-4E77C8AD1F69}">
  <dimension ref="B1:V45"/>
  <sheetViews>
    <sheetView topLeftCell="B1" zoomScale="70" zoomScaleNormal="70" workbookViewId="0">
      <selection activeCell="K13" sqref="K13"/>
    </sheetView>
  </sheetViews>
  <sheetFormatPr defaultRowHeight="15.75" x14ac:dyDescent="0.25"/>
  <cols>
    <col min="1" max="1" width="9.140625" style="7"/>
    <col min="2" max="2" width="23.42578125" style="17" customWidth="1"/>
    <col min="3" max="3" width="13" style="17" customWidth="1"/>
    <col min="4" max="5" width="20.140625" style="7" customWidth="1"/>
    <col min="6" max="6" width="9.28515625" style="7" bestFit="1" customWidth="1"/>
    <col min="7" max="12" width="10.42578125" style="7" bestFit="1" customWidth="1"/>
    <col min="13" max="13" width="19" style="7" bestFit="1" customWidth="1"/>
    <col min="14" max="22" width="10.42578125" style="7" bestFit="1" customWidth="1"/>
    <col min="23" max="16384" width="9.140625" style="7"/>
  </cols>
  <sheetData>
    <row r="1" spans="2:15" x14ac:dyDescent="0.25">
      <c r="B1" s="8" t="s">
        <v>5</v>
      </c>
    </row>
    <row r="2" spans="2:15" ht="16.5" thickBot="1" x14ac:dyDescent="0.3">
      <c r="B2" s="22" t="s">
        <v>0</v>
      </c>
      <c r="C2" s="22" t="s">
        <v>2</v>
      </c>
      <c r="D2" s="22" t="s">
        <v>28</v>
      </c>
      <c r="E2" s="22" t="s">
        <v>29</v>
      </c>
      <c r="F2" s="22" t="s">
        <v>7</v>
      </c>
      <c r="G2" s="22" t="s">
        <v>25</v>
      </c>
      <c r="H2" s="22" t="s">
        <v>26</v>
      </c>
      <c r="I2" s="22" t="s">
        <v>27</v>
      </c>
      <c r="J2" s="22" t="s">
        <v>30</v>
      </c>
    </row>
    <row r="3" spans="2:15" ht="16.5" thickTop="1" x14ac:dyDescent="0.25">
      <c r="B3" s="9">
        <v>40424</v>
      </c>
      <c r="C3" s="10">
        <v>18.43</v>
      </c>
      <c r="D3" t="e">
        <v>#N/A</v>
      </c>
      <c r="E3" s="11"/>
    </row>
    <row r="4" spans="2:15" x14ac:dyDescent="0.25">
      <c r="B4" s="9">
        <v>40428</v>
      </c>
      <c r="C4" s="10">
        <v>18.12</v>
      </c>
      <c r="D4" t="e">
        <v>#N/A</v>
      </c>
      <c r="E4" s="53">
        <f>C3</f>
        <v>18.43</v>
      </c>
      <c r="F4" s="26">
        <f>C4-Table5[[#This Row],[F(t)]]</f>
        <v>-0.30999999999999872</v>
      </c>
      <c r="G4" s="26">
        <f>ABS(F4)</f>
        <v>0.30999999999999872</v>
      </c>
      <c r="H4" s="7">
        <f>G4^2</f>
        <v>9.6099999999999214E-2</v>
      </c>
      <c r="I4" s="12">
        <f>F4/C4</f>
        <v>-1.7108167770419354E-2</v>
      </c>
      <c r="J4" s="12">
        <f>ABS(I4)</f>
        <v>1.7108167770419354E-2</v>
      </c>
      <c r="M4" s="16" t="s">
        <v>8</v>
      </c>
      <c r="N4" s="16">
        <v>0.3</v>
      </c>
      <c r="O4" s="16" t="s">
        <v>13</v>
      </c>
    </row>
    <row r="5" spans="2:15" x14ac:dyDescent="0.25">
      <c r="B5" s="9">
        <v>40429</v>
      </c>
      <c r="C5" s="10">
        <v>17.899999999999999</v>
      </c>
      <c r="D5" s="29">
        <f>C4</f>
        <v>18.12</v>
      </c>
      <c r="E5" s="53">
        <f t="shared" ref="E5:E22" si="0">$N$4*C4+E4*$N$6</f>
        <v>18.337</v>
      </c>
      <c r="F5" s="26">
        <f>C5-Table5[[#This Row],[F(t)]]</f>
        <v>-0.43700000000000117</v>
      </c>
      <c r="G5" s="26">
        <f t="shared" ref="G5:G22" si="1">ABS(F5)</f>
        <v>0.43700000000000117</v>
      </c>
      <c r="H5" s="7">
        <f t="shared" ref="H5:H22" si="2">G5^2</f>
        <v>0.19096900000000103</v>
      </c>
      <c r="I5" s="12">
        <f t="shared" ref="I5:I22" si="3">F5/C5</f>
        <v>-2.4413407821229118E-2</v>
      </c>
      <c r="J5" s="12">
        <f t="shared" ref="J5:J22" si="4">ABS(I5)</f>
        <v>2.4413407821229118E-2</v>
      </c>
      <c r="M5" s="16"/>
      <c r="N5" s="16"/>
      <c r="O5" s="16"/>
    </row>
    <row r="6" spans="2:15" x14ac:dyDescent="0.25">
      <c r="B6" s="9">
        <v>40430</v>
      </c>
      <c r="C6" s="10">
        <v>18</v>
      </c>
      <c r="D6">
        <f t="shared" ref="D6:D22" si="5">0.3*C5+0.7*D5</f>
        <v>18.053999999999998</v>
      </c>
      <c r="E6" s="53">
        <f t="shared" si="0"/>
        <v>18.2059</v>
      </c>
      <c r="F6" s="26">
        <f>C6-Table5[[#This Row],[F(t)]]</f>
        <v>-0.20589999999999975</v>
      </c>
      <c r="G6" s="26">
        <f t="shared" si="1"/>
        <v>0.20589999999999975</v>
      </c>
      <c r="H6" s="7">
        <f t="shared" si="2"/>
        <v>4.2394809999999894E-2</v>
      </c>
      <c r="I6" s="12">
        <f t="shared" si="3"/>
        <v>-1.1438888888888875E-2</v>
      </c>
      <c r="J6" s="12">
        <f t="shared" si="4"/>
        <v>1.1438888888888875E-2</v>
      </c>
      <c r="M6" s="16" t="s">
        <v>15</v>
      </c>
      <c r="N6" s="16">
        <f>1-N4</f>
        <v>0.7</v>
      </c>
      <c r="O6" s="16" t="s">
        <v>14</v>
      </c>
    </row>
    <row r="7" spans="2:15" x14ac:dyDescent="0.25">
      <c r="B7" s="9">
        <v>40431</v>
      </c>
      <c r="C7" s="10">
        <v>17.97</v>
      </c>
      <c r="D7">
        <f t="shared" si="5"/>
        <v>18.037799999999997</v>
      </c>
      <c r="E7" s="53">
        <f t="shared" si="0"/>
        <v>18.144129999999997</v>
      </c>
      <c r="F7" s="26">
        <f>C7-Table5[[#This Row],[F(t)]]</f>
        <v>-0.17412999999999812</v>
      </c>
      <c r="G7" s="26">
        <f t="shared" si="1"/>
        <v>0.17412999999999812</v>
      </c>
      <c r="H7" s="7">
        <f t="shared" si="2"/>
        <v>3.0321256899999344E-2</v>
      </c>
      <c r="I7" s="12">
        <f t="shared" si="3"/>
        <v>-9.6900389538118054E-3</v>
      </c>
      <c r="J7" s="12">
        <f t="shared" si="4"/>
        <v>9.6900389538118054E-3</v>
      </c>
    </row>
    <row r="8" spans="2:15" x14ac:dyDescent="0.25">
      <c r="B8" s="9">
        <v>40434</v>
      </c>
      <c r="C8" s="10">
        <v>18.556999999999999</v>
      </c>
      <c r="D8">
        <f t="shared" si="5"/>
        <v>18.017459999999996</v>
      </c>
      <c r="E8" s="53">
        <f t="shared" si="0"/>
        <v>18.091890999999997</v>
      </c>
      <c r="F8" s="26">
        <f>C8-Table5[[#This Row],[F(t)]]</f>
        <v>0.46510900000000177</v>
      </c>
      <c r="G8" s="26">
        <f t="shared" si="1"/>
        <v>0.46510900000000177</v>
      </c>
      <c r="H8" s="7">
        <f t="shared" si="2"/>
        <v>0.21632638188100164</v>
      </c>
      <c r="I8" s="12">
        <f t="shared" si="3"/>
        <v>2.5063803416500611E-2</v>
      </c>
      <c r="J8" s="12">
        <f t="shared" si="4"/>
        <v>2.5063803416500611E-2</v>
      </c>
    </row>
    <row r="9" spans="2:15" x14ac:dyDescent="0.25">
      <c r="B9" s="9">
        <v>40435</v>
      </c>
      <c r="C9" s="10">
        <v>18.739999999999998</v>
      </c>
      <c r="D9">
        <f t="shared" si="5"/>
        <v>18.179321999999996</v>
      </c>
      <c r="E9" s="53">
        <f t="shared" si="0"/>
        <v>18.231423699999997</v>
      </c>
      <c r="F9" s="26">
        <f>C9-Table5[[#This Row],[F(t)]]</f>
        <v>0.50857630000000142</v>
      </c>
      <c r="G9" s="26">
        <f t="shared" si="1"/>
        <v>0.50857630000000142</v>
      </c>
      <c r="H9" s="7">
        <f t="shared" si="2"/>
        <v>0.25864985292169146</v>
      </c>
      <c r="I9" s="12">
        <f t="shared" si="3"/>
        <v>2.7138543223052373E-2</v>
      </c>
      <c r="J9" s="12">
        <f t="shared" si="4"/>
        <v>2.7138543223052373E-2</v>
      </c>
    </row>
    <row r="10" spans="2:15" x14ac:dyDescent="0.25">
      <c r="B10" s="9">
        <v>40436</v>
      </c>
      <c r="C10" s="10">
        <v>18.72</v>
      </c>
      <c r="D10">
        <f t="shared" si="5"/>
        <v>18.347525399999995</v>
      </c>
      <c r="E10" s="53">
        <f t="shared" si="0"/>
        <v>18.383996589999995</v>
      </c>
      <c r="F10" s="26">
        <f>C10-Table5[[#This Row],[F(t)]]</f>
        <v>0.33600341000000356</v>
      </c>
      <c r="G10" s="26">
        <f t="shared" si="1"/>
        <v>0.33600341000000356</v>
      </c>
      <c r="H10" s="7">
        <f t="shared" si="2"/>
        <v>0.11289829153163049</v>
      </c>
      <c r="I10" s="12">
        <f t="shared" si="3"/>
        <v>1.7948900106837799E-2</v>
      </c>
      <c r="J10" s="12">
        <f t="shared" si="4"/>
        <v>1.7948900106837799E-2</v>
      </c>
    </row>
    <row r="11" spans="2:15" x14ac:dyDescent="0.25">
      <c r="B11" s="9">
        <v>40437</v>
      </c>
      <c r="C11" s="10">
        <v>18.97</v>
      </c>
      <c r="D11">
        <f t="shared" si="5"/>
        <v>18.459267779999998</v>
      </c>
      <c r="E11" s="53">
        <f t="shared" si="0"/>
        <v>18.484797612999998</v>
      </c>
      <c r="F11" s="26">
        <f>C11-Table5[[#This Row],[F(t)]]</f>
        <v>0.48520238700000107</v>
      </c>
      <c r="G11" s="26">
        <f t="shared" si="1"/>
        <v>0.48520238700000107</v>
      </c>
      <c r="H11" s="7">
        <f t="shared" si="2"/>
        <v>0.23542135635049879</v>
      </c>
      <c r="I11" s="12">
        <f t="shared" si="3"/>
        <v>2.5577353031101799E-2</v>
      </c>
      <c r="J11" s="12">
        <f t="shared" si="4"/>
        <v>2.5577353031101799E-2</v>
      </c>
    </row>
    <row r="12" spans="2:15" x14ac:dyDescent="0.25">
      <c r="B12" s="9">
        <v>40438</v>
      </c>
      <c r="C12" s="10">
        <v>18.809999999999999</v>
      </c>
      <c r="D12">
        <f t="shared" si="5"/>
        <v>18.612487445999996</v>
      </c>
      <c r="E12" s="53">
        <f t="shared" si="0"/>
        <v>18.630358329099998</v>
      </c>
      <c r="F12" s="26">
        <f>C12-Table5[[#This Row],[F(t)]]</f>
        <v>0.17964167090000061</v>
      </c>
      <c r="G12" s="26">
        <f t="shared" si="1"/>
        <v>0.17964167090000061</v>
      </c>
      <c r="H12" s="7">
        <f t="shared" si="2"/>
        <v>3.2271129923744125E-2</v>
      </c>
      <c r="I12" s="12">
        <f t="shared" si="3"/>
        <v>9.5503280648591496E-3</v>
      </c>
      <c r="J12" s="12">
        <f t="shared" si="4"/>
        <v>9.5503280648591496E-3</v>
      </c>
    </row>
    <row r="13" spans="2:15" x14ac:dyDescent="0.25">
      <c r="B13" s="9">
        <v>40441</v>
      </c>
      <c r="C13" s="10">
        <v>18.93</v>
      </c>
      <c r="D13">
        <f t="shared" si="5"/>
        <v>18.671741212199997</v>
      </c>
      <c r="E13" s="53">
        <f t="shared" si="0"/>
        <v>18.684250830369997</v>
      </c>
      <c r="F13" s="26">
        <f>C13-Table5[[#This Row],[F(t)]]</f>
        <v>0.24574916963000248</v>
      </c>
      <c r="G13" s="26">
        <f t="shared" si="1"/>
        <v>0.24574916963000248</v>
      </c>
      <c r="H13" s="7">
        <f t="shared" si="2"/>
        <v>6.0392654373835737E-2</v>
      </c>
      <c r="I13" s="12">
        <f t="shared" si="3"/>
        <v>1.2981995226096275E-2</v>
      </c>
      <c r="J13" s="12">
        <f t="shared" si="4"/>
        <v>1.2981995226096275E-2</v>
      </c>
    </row>
    <row r="14" spans="2:15" x14ac:dyDescent="0.25">
      <c r="B14" s="9">
        <v>40442</v>
      </c>
      <c r="C14" s="10">
        <v>19.14</v>
      </c>
      <c r="D14">
        <f t="shared" si="5"/>
        <v>18.749218848539996</v>
      </c>
      <c r="E14" s="53">
        <f t="shared" si="0"/>
        <v>18.757975581258997</v>
      </c>
      <c r="F14" s="26">
        <f>C14-Table5[[#This Row],[F(t)]]</f>
        <v>0.38202441874100401</v>
      </c>
      <c r="G14" s="26">
        <f t="shared" si="1"/>
        <v>0.38202441874100401</v>
      </c>
      <c r="H14" s="7">
        <f t="shared" si="2"/>
        <v>0.14594265651440197</v>
      </c>
      <c r="I14" s="12">
        <f t="shared" si="3"/>
        <v>1.9959478513114106E-2</v>
      </c>
      <c r="J14" s="12">
        <f t="shared" si="4"/>
        <v>1.9959478513114106E-2</v>
      </c>
    </row>
    <row r="15" spans="2:15" x14ac:dyDescent="0.25">
      <c r="B15" s="9">
        <v>40443</v>
      </c>
      <c r="C15" s="10">
        <v>19.010000000000002</v>
      </c>
      <c r="D15">
        <f t="shared" si="5"/>
        <v>18.866453193977996</v>
      </c>
      <c r="E15" s="53">
        <f t="shared" si="0"/>
        <v>18.872582906881298</v>
      </c>
      <c r="F15" s="26">
        <f>C15-Table5[[#This Row],[F(t)]]</f>
        <v>0.13741709311870309</v>
      </c>
      <c r="G15" s="26">
        <f t="shared" si="1"/>
        <v>0.13741709311870309</v>
      </c>
      <c r="H15" s="7">
        <f t="shared" si="2"/>
        <v>1.8883457481194316E-2</v>
      </c>
      <c r="I15" s="12">
        <f t="shared" si="3"/>
        <v>7.2286740199212565E-3</v>
      </c>
      <c r="J15" s="12">
        <f t="shared" si="4"/>
        <v>7.2286740199212565E-3</v>
      </c>
    </row>
    <row r="16" spans="2:15" x14ac:dyDescent="0.25">
      <c r="B16" s="9">
        <v>40444</v>
      </c>
      <c r="C16" s="10">
        <v>18.98</v>
      </c>
      <c r="D16">
        <f t="shared" si="5"/>
        <v>18.909517235784598</v>
      </c>
      <c r="E16" s="53">
        <f t="shared" si="0"/>
        <v>18.91380803481691</v>
      </c>
      <c r="F16" s="26">
        <f>C16-Table5[[#This Row],[F(t)]]</f>
        <v>6.6191965183090673E-2</v>
      </c>
      <c r="G16" s="26">
        <f t="shared" si="1"/>
        <v>6.6191965183090673E-2</v>
      </c>
      <c r="H16" s="7">
        <f t="shared" si="2"/>
        <v>4.3813762547994881E-3</v>
      </c>
      <c r="I16" s="12">
        <f t="shared" si="3"/>
        <v>3.4874586503208993E-3</v>
      </c>
      <c r="J16" s="12">
        <f t="shared" si="4"/>
        <v>3.4874586503208993E-3</v>
      </c>
    </row>
    <row r="17" spans="2:22" x14ac:dyDescent="0.25">
      <c r="B17" s="9">
        <v>40445</v>
      </c>
      <c r="C17" s="10">
        <v>19.422999999999998</v>
      </c>
      <c r="D17">
        <f t="shared" si="5"/>
        <v>18.930662065049219</v>
      </c>
      <c r="E17" s="53">
        <f t="shared" si="0"/>
        <v>18.933665624371837</v>
      </c>
      <c r="F17" s="26">
        <f>C17-Table5[[#This Row],[F(t)]]</f>
        <v>0.48933437562816096</v>
      </c>
      <c r="G17" s="26">
        <f t="shared" si="1"/>
        <v>0.48933437562816096</v>
      </c>
      <c r="H17" s="7">
        <f t="shared" si="2"/>
        <v>0.23944813117140212</v>
      </c>
      <c r="I17" s="12">
        <f t="shared" si="3"/>
        <v>2.5193552779084642E-2</v>
      </c>
      <c r="J17" s="12">
        <f t="shared" si="4"/>
        <v>2.5193552779084642E-2</v>
      </c>
    </row>
    <row r="18" spans="2:22" x14ac:dyDescent="0.25">
      <c r="B18" s="9">
        <v>40448</v>
      </c>
      <c r="C18" s="10">
        <v>19.234999999999999</v>
      </c>
      <c r="D18">
        <f t="shared" si="5"/>
        <v>19.078363445534453</v>
      </c>
      <c r="E18" s="53">
        <f t="shared" si="0"/>
        <v>19.080465937060286</v>
      </c>
      <c r="F18" s="26">
        <f>C18-Table5[[#This Row],[F(t)]]</f>
        <v>0.15453406293971383</v>
      </c>
      <c r="G18" s="26">
        <f t="shared" si="1"/>
        <v>0.15453406293971383</v>
      </c>
      <c r="H18" s="7">
        <f t="shared" si="2"/>
        <v>2.3880776608655438E-2</v>
      </c>
      <c r="I18" s="12">
        <f t="shared" si="3"/>
        <v>8.0340037920308728E-3</v>
      </c>
      <c r="J18" s="12">
        <f t="shared" si="4"/>
        <v>8.0340037920308728E-3</v>
      </c>
    </row>
    <row r="19" spans="2:22" x14ac:dyDescent="0.25">
      <c r="B19" s="9">
        <v>40449</v>
      </c>
      <c r="C19" s="10">
        <v>19.504999999999999</v>
      </c>
      <c r="D19">
        <f t="shared" si="5"/>
        <v>19.125354411874117</v>
      </c>
      <c r="E19" s="53">
        <f t="shared" si="0"/>
        <v>19.126826155942197</v>
      </c>
      <c r="F19" s="26">
        <f>C19-Table5[[#This Row],[F(t)]]</f>
        <v>0.37817384405780174</v>
      </c>
      <c r="G19" s="26">
        <f t="shared" si="1"/>
        <v>0.37817384405780174</v>
      </c>
      <c r="H19" s="7">
        <f t="shared" si="2"/>
        <v>0.14301545632945456</v>
      </c>
      <c r="I19" s="12">
        <f t="shared" si="3"/>
        <v>1.9388559039108012E-2</v>
      </c>
      <c r="J19" s="12">
        <f t="shared" si="4"/>
        <v>1.9388559039108012E-2</v>
      </c>
    </row>
    <row r="20" spans="2:22" x14ac:dyDescent="0.25">
      <c r="B20" s="9">
        <v>40450</v>
      </c>
      <c r="C20" s="10">
        <v>19.239999999999998</v>
      </c>
      <c r="D20">
        <f t="shared" si="5"/>
        <v>19.239248088311882</v>
      </c>
      <c r="E20" s="53">
        <f t="shared" si="0"/>
        <v>19.240278309159535</v>
      </c>
      <c r="F20" s="26">
        <f>C20-Table5[[#This Row],[F(t)]]</f>
        <v>-2.7830915953686031E-4</v>
      </c>
      <c r="G20" s="26">
        <f t="shared" si="1"/>
        <v>2.7830915953686031E-4</v>
      </c>
      <c r="H20" s="7">
        <f t="shared" si="2"/>
        <v>7.7455988282113559E-8</v>
      </c>
      <c r="I20" s="12">
        <f t="shared" si="3"/>
        <v>-1.4465133032061347E-5</v>
      </c>
      <c r="J20" s="12">
        <f t="shared" si="4"/>
        <v>1.4465133032061347E-5</v>
      </c>
    </row>
    <row r="21" spans="2:22" x14ac:dyDescent="0.25">
      <c r="B21" s="9">
        <v>40451</v>
      </c>
      <c r="C21" s="10">
        <v>19.2</v>
      </c>
      <c r="D21">
        <f t="shared" si="5"/>
        <v>19.239473661818316</v>
      </c>
      <c r="E21" s="53">
        <f t="shared" si="0"/>
        <v>19.240194816411673</v>
      </c>
      <c r="F21" s="26">
        <f>C21-Table5[[#This Row],[F(t)]]</f>
        <v>-4.0194816411673884E-2</v>
      </c>
      <c r="G21" s="26">
        <f t="shared" si="1"/>
        <v>4.0194816411673884E-2</v>
      </c>
      <c r="H21" s="7">
        <f t="shared" si="2"/>
        <v>1.6156232663681682E-3</v>
      </c>
      <c r="I21" s="12">
        <f t="shared" si="3"/>
        <v>-2.0934800214413483E-3</v>
      </c>
      <c r="J21" s="12">
        <f t="shared" si="4"/>
        <v>2.0934800214413483E-3</v>
      </c>
    </row>
    <row r="22" spans="2:22" x14ac:dyDescent="0.25">
      <c r="B22" s="9">
        <v>40452</v>
      </c>
      <c r="C22" s="10">
        <v>19.32</v>
      </c>
      <c r="D22">
        <f t="shared" si="5"/>
        <v>19.227631563272823</v>
      </c>
      <c r="E22" s="53">
        <f t="shared" si="0"/>
        <v>19.228136371488169</v>
      </c>
      <c r="F22" s="26">
        <f>C22-Table5[[#This Row],[F(t)]]</f>
        <v>9.1863628511831052E-2</v>
      </c>
      <c r="G22" s="26">
        <f t="shared" si="1"/>
        <v>9.1863628511831052E-2</v>
      </c>
      <c r="H22" s="7">
        <f t="shared" si="2"/>
        <v>8.4389262433596998E-3</v>
      </c>
      <c r="I22" s="12">
        <f t="shared" si="3"/>
        <v>4.7548461962645472E-3</v>
      </c>
      <c r="J22" s="12">
        <f t="shared" si="4"/>
        <v>4.7548461962645472E-3</v>
      </c>
    </row>
    <row r="23" spans="2:22" x14ac:dyDescent="0.25">
      <c r="B23" s="17" t="s">
        <v>9</v>
      </c>
      <c r="G23" s="21">
        <f>AVERAGE(G4:G22)</f>
        <v>0.26775391848850133</v>
      </c>
      <c r="H23" s="21">
        <f>AVERAGE(H4:H22)</f>
        <v>9.7965853432001357E-2</v>
      </c>
      <c r="I23" s="21"/>
      <c r="J23" s="12">
        <f>AVERAGE(J4:J22)</f>
        <v>1.4266628665637625E-2</v>
      </c>
    </row>
    <row r="24" spans="2:22" x14ac:dyDescent="0.25">
      <c r="B24" s="18"/>
      <c r="G24" s="28" t="s">
        <v>10</v>
      </c>
      <c r="H24" s="28" t="s">
        <v>11</v>
      </c>
      <c r="I24" s="28"/>
      <c r="J24" s="28" t="s">
        <v>12</v>
      </c>
    </row>
    <row r="25" spans="2:22" x14ac:dyDescent="0.25">
      <c r="C25" s="50" t="s">
        <v>23</v>
      </c>
      <c r="D25" s="50"/>
      <c r="E25" s="50"/>
    </row>
    <row r="26" spans="2:22" x14ac:dyDescent="0.25">
      <c r="C26" s="13"/>
    </row>
    <row r="27" spans="2:22" ht="15" x14ac:dyDescent="0.25">
      <c r="B27" s="35" t="s">
        <v>16</v>
      </c>
      <c r="C27" s="31">
        <v>40424</v>
      </c>
      <c r="D27" s="31">
        <v>40428</v>
      </c>
      <c r="E27" s="31">
        <v>40429</v>
      </c>
      <c r="F27" s="31">
        <v>40430</v>
      </c>
      <c r="G27" s="31">
        <v>40431</v>
      </c>
      <c r="H27" s="31">
        <v>40434</v>
      </c>
      <c r="I27" s="31">
        <v>40435</v>
      </c>
      <c r="J27" s="31">
        <v>40436</v>
      </c>
      <c r="K27" s="31">
        <v>40437</v>
      </c>
      <c r="L27" s="31">
        <v>40438</v>
      </c>
      <c r="M27" s="31">
        <v>40441</v>
      </c>
      <c r="N27" s="31">
        <v>40442</v>
      </c>
      <c r="O27" s="31">
        <v>40443</v>
      </c>
      <c r="P27" s="31">
        <v>40444</v>
      </c>
      <c r="Q27" s="31">
        <v>40445</v>
      </c>
      <c r="R27" s="31">
        <v>40448</v>
      </c>
      <c r="S27" s="31">
        <v>40449</v>
      </c>
      <c r="T27" s="31">
        <v>40450</v>
      </c>
      <c r="U27" s="31">
        <v>40451</v>
      </c>
      <c r="V27" s="31">
        <v>40452</v>
      </c>
    </row>
    <row r="28" spans="2:22" ht="15" x14ac:dyDescent="0.25">
      <c r="B28" s="33" t="s">
        <v>2</v>
      </c>
      <c r="C28" s="32">
        <v>18.43</v>
      </c>
      <c r="D28" s="32">
        <v>18.12</v>
      </c>
      <c r="E28" s="32">
        <v>17.899999999999999</v>
      </c>
      <c r="F28" s="32">
        <v>18</v>
      </c>
      <c r="G28" s="32">
        <v>17.97</v>
      </c>
      <c r="H28" s="32">
        <v>18.556999999999999</v>
      </c>
      <c r="I28" s="32">
        <v>18.739999999999998</v>
      </c>
      <c r="J28" s="32">
        <v>18.72</v>
      </c>
      <c r="K28" s="32">
        <v>18.97</v>
      </c>
      <c r="L28" s="32">
        <v>18.809999999999999</v>
      </c>
      <c r="M28" s="32">
        <v>18.93</v>
      </c>
      <c r="N28" s="32">
        <v>19.14</v>
      </c>
      <c r="O28" s="32">
        <v>19.010000000000002</v>
      </c>
      <c r="P28" s="32">
        <v>18.98</v>
      </c>
      <c r="Q28" s="32">
        <v>19.422999999999998</v>
      </c>
      <c r="R28" s="32">
        <v>19.234999999999999</v>
      </c>
      <c r="S28" s="32">
        <v>19.504999999999999</v>
      </c>
      <c r="T28" s="32">
        <v>19.239999999999998</v>
      </c>
      <c r="U28" s="32">
        <v>19.2</v>
      </c>
      <c r="V28" s="32">
        <v>19.32</v>
      </c>
    </row>
    <row r="29" spans="2:22" ht="15" x14ac:dyDescent="0.25">
      <c r="B29" s="35" t="s">
        <v>17</v>
      </c>
      <c r="C29" s="36" t="e">
        <v>#N/A</v>
      </c>
      <c r="D29" s="37">
        <f>C28</f>
        <v>18.43</v>
      </c>
      <c r="E29" s="37">
        <f>0.1*D28+0.9*D29</f>
        <v>18.399000000000001</v>
      </c>
      <c r="F29" s="37">
        <f t="shared" ref="F29:V29" si="6">0.1*E28+0.9*E29</f>
        <v>18.3491</v>
      </c>
      <c r="G29" s="37">
        <f t="shared" si="6"/>
        <v>18.31419</v>
      </c>
      <c r="H29" s="37">
        <f t="shared" si="6"/>
        <v>18.279771</v>
      </c>
      <c r="I29" s="37">
        <f t="shared" si="6"/>
        <v>18.307493900000001</v>
      </c>
      <c r="J29" s="37">
        <f t="shared" si="6"/>
        <v>18.350744509999998</v>
      </c>
      <c r="K29" s="37">
        <f t="shared" si="6"/>
        <v>18.387670058999998</v>
      </c>
      <c r="L29" s="37">
        <f t="shared" si="6"/>
        <v>18.445903053099997</v>
      </c>
      <c r="M29" s="37">
        <f t="shared" si="6"/>
        <v>18.482312747789997</v>
      </c>
      <c r="N29" s="37">
        <f t="shared" si="6"/>
        <v>18.527081473010998</v>
      </c>
      <c r="O29" s="37">
        <f t="shared" si="6"/>
        <v>18.588373325709899</v>
      </c>
      <c r="P29" s="37">
        <f t="shared" si="6"/>
        <v>18.63053599313891</v>
      </c>
      <c r="Q29" s="37">
        <f t="shared" si="6"/>
        <v>18.66548239382502</v>
      </c>
      <c r="R29" s="37">
        <f t="shared" si="6"/>
        <v>18.741234154442516</v>
      </c>
      <c r="S29" s="37">
        <f t="shared" si="6"/>
        <v>18.790610738998264</v>
      </c>
      <c r="T29" s="37">
        <f t="shared" si="6"/>
        <v>18.862049665098439</v>
      </c>
      <c r="U29" s="37">
        <f t="shared" si="6"/>
        <v>18.899844698588595</v>
      </c>
      <c r="V29" s="37">
        <f t="shared" si="6"/>
        <v>18.929860228729737</v>
      </c>
    </row>
    <row r="30" spans="2:22" ht="15" x14ac:dyDescent="0.25">
      <c r="B30" s="35" t="s">
        <v>18</v>
      </c>
      <c r="C30" s="36" t="e">
        <v>#N/A</v>
      </c>
      <c r="D30" s="37">
        <f>C28</f>
        <v>18.43</v>
      </c>
      <c r="E30" s="37">
        <f>0.5*D28+0.5*D30</f>
        <v>18.274999999999999</v>
      </c>
      <c r="F30" s="37">
        <f t="shared" ref="F30:V30" si="7">0.5*E28+0.5*E30</f>
        <v>18.087499999999999</v>
      </c>
      <c r="G30" s="37">
        <f t="shared" si="7"/>
        <v>18.043749999999999</v>
      </c>
      <c r="H30" s="37">
        <f t="shared" si="7"/>
        <v>18.006875000000001</v>
      </c>
      <c r="I30" s="37">
        <f t="shared" si="7"/>
        <v>18.281937499999998</v>
      </c>
      <c r="J30" s="37">
        <f t="shared" si="7"/>
        <v>18.510968749999996</v>
      </c>
      <c r="K30" s="37">
        <f t="shared" si="7"/>
        <v>18.615484374999998</v>
      </c>
      <c r="L30" s="37">
        <f t="shared" si="7"/>
        <v>18.792742187499996</v>
      </c>
      <c r="M30" s="37">
        <f t="shared" si="7"/>
        <v>18.801371093749999</v>
      </c>
      <c r="N30" s="37">
        <f t="shared" si="7"/>
        <v>18.865685546875</v>
      </c>
      <c r="O30" s="37">
        <f t="shared" si="7"/>
        <v>19.0028427734375</v>
      </c>
      <c r="P30" s="37">
        <f t="shared" si="7"/>
        <v>19.006421386718749</v>
      </c>
      <c r="Q30" s="37">
        <f t="shared" si="7"/>
        <v>18.993210693359373</v>
      </c>
      <c r="R30" s="37">
        <f t="shared" si="7"/>
        <v>19.208105346679687</v>
      </c>
      <c r="S30" s="37">
        <f t="shared" si="7"/>
        <v>19.221552673339843</v>
      </c>
      <c r="T30" s="37">
        <f t="shared" si="7"/>
        <v>19.363276336669919</v>
      </c>
      <c r="U30" s="37">
        <f t="shared" si="7"/>
        <v>19.301638168334961</v>
      </c>
      <c r="V30" s="37">
        <f t="shared" si="7"/>
        <v>19.250819084167482</v>
      </c>
    </row>
    <row r="45" spans="4:14" ht="18.75" x14ac:dyDescent="0.3">
      <c r="D45" s="49" t="s">
        <v>22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</row>
  </sheetData>
  <mergeCells count="2">
    <mergeCell ref="D45:N45"/>
    <mergeCell ref="C25:E2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71B3-CF24-4C43-A3E2-8635CC1AABD3}">
  <dimension ref="B1:V43"/>
  <sheetViews>
    <sheetView zoomScale="85" zoomScaleNormal="85" workbookViewId="0">
      <selection activeCell="F5" sqref="F5"/>
    </sheetView>
  </sheetViews>
  <sheetFormatPr defaultRowHeight="15.75" x14ac:dyDescent="0.25"/>
  <cols>
    <col min="1" max="1" width="9.140625" style="7"/>
    <col min="2" max="2" width="23.42578125" style="17" customWidth="1"/>
    <col min="3" max="3" width="13.5703125" style="17" customWidth="1"/>
    <col min="4" max="4" width="25.85546875" style="17" customWidth="1"/>
    <col min="5" max="6" width="9.28515625" style="7" bestFit="1" customWidth="1"/>
    <col min="7" max="11" width="10.140625" style="7" bestFit="1" customWidth="1"/>
    <col min="12" max="12" width="19" style="7" bestFit="1" customWidth="1"/>
    <col min="13" max="13" width="10.7109375" style="7" bestFit="1" customWidth="1"/>
    <col min="14" max="22" width="10.140625" style="7" bestFit="1" customWidth="1"/>
    <col min="23" max="16384" width="9.140625" style="7"/>
  </cols>
  <sheetData>
    <row r="1" spans="2:14" x14ac:dyDescent="0.25">
      <c r="B1" s="8" t="s">
        <v>5</v>
      </c>
    </row>
    <row r="2" spans="2:14" ht="16.5" thickBot="1" x14ac:dyDescent="0.3">
      <c r="B2" s="19" t="s">
        <v>0</v>
      </c>
      <c r="C2" s="19" t="s">
        <v>3</v>
      </c>
      <c r="D2" s="19" t="s">
        <v>28</v>
      </c>
      <c r="E2" s="19" t="s">
        <v>29</v>
      </c>
      <c r="F2" s="19" t="s">
        <v>7</v>
      </c>
      <c r="G2" s="19" t="s">
        <v>25</v>
      </c>
      <c r="H2" s="19" t="s">
        <v>26</v>
      </c>
      <c r="I2" s="19" t="s">
        <v>27</v>
      </c>
      <c r="J2" s="19" t="s">
        <v>30</v>
      </c>
    </row>
    <row r="3" spans="2:14" ht="16.5" thickTop="1" x14ac:dyDescent="0.25">
      <c r="B3" s="9">
        <v>40424</v>
      </c>
      <c r="C3" s="10">
        <v>21.04</v>
      </c>
      <c r="D3" s="27" t="e">
        <v>#N/A</v>
      </c>
    </row>
    <row r="4" spans="2:14" x14ac:dyDescent="0.25">
      <c r="B4" s="9">
        <v>40428</v>
      </c>
      <c r="C4" s="10">
        <v>20.58</v>
      </c>
      <c r="D4" t="e">
        <v>#N/A</v>
      </c>
      <c r="E4" s="54">
        <f>C3</f>
        <v>21.04</v>
      </c>
      <c r="F4" s="26">
        <f>C4-E4</f>
        <v>-0.46000000000000085</v>
      </c>
      <c r="G4" s="26">
        <f>ABS(F4)</f>
        <v>0.46000000000000085</v>
      </c>
      <c r="H4" s="26">
        <f>F4^2</f>
        <v>0.21160000000000079</v>
      </c>
      <c r="I4" s="12">
        <f>F4/C4</f>
        <v>-2.2351797862001987E-2</v>
      </c>
      <c r="J4" s="12">
        <f>ABS(I4)</f>
        <v>2.2351797862001987E-2</v>
      </c>
    </row>
    <row r="5" spans="2:14" x14ac:dyDescent="0.25">
      <c r="B5" s="9">
        <v>40429</v>
      </c>
      <c r="C5" s="10">
        <v>20.64</v>
      </c>
      <c r="D5" s="29">
        <f>C4</f>
        <v>20.58</v>
      </c>
      <c r="E5" s="54">
        <f t="shared" ref="E5:E22" si="0">$M$5*C4+E4*$M$7</f>
        <v>20.901999999999997</v>
      </c>
      <c r="F5" s="26">
        <f t="shared" ref="F5:F22" si="1">C5-E5</f>
        <v>-0.2619999999999969</v>
      </c>
      <c r="G5" s="26">
        <f t="shared" ref="G5:G22" si="2">ABS(F5)</f>
        <v>0.2619999999999969</v>
      </c>
      <c r="H5" s="26">
        <f t="shared" ref="H5:H22" si="3">F5^2</f>
        <v>6.8643999999998373E-2</v>
      </c>
      <c r="I5" s="12">
        <f t="shared" ref="I5:I22" si="4">F5/C5</f>
        <v>-1.2693798449612253E-2</v>
      </c>
      <c r="J5" s="12">
        <f t="shared" ref="J5:J22" si="5">ABS(I5)</f>
        <v>1.2693798449612253E-2</v>
      </c>
      <c r="L5" s="16" t="s">
        <v>8</v>
      </c>
      <c r="M5" s="16">
        <v>0.3</v>
      </c>
      <c r="N5" s="16" t="s">
        <v>13</v>
      </c>
    </row>
    <row r="6" spans="2:14" x14ac:dyDescent="0.25">
      <c r="B6" s="9">
        <v>40430</v>
      </c>
      <c r="C6" s="10">
        <v>20.61</v>
      </c>
      <c r="D6">
        <f t="shared" ref="D6:D22" si="6">0.3*C5+0.7*D5</f>
        <v>20.597999999999999</v>
      </c>
      <c r="E6" s="54">
        <f t="shared" si="0"/>
        <v>20.823399999999999</v>
      </c>
      <c r="F6" s="26">
        <f t="shared" si="1"/>
        <v>-0.21340000000000003</v>
      </c>
      <c r="G6" s="26">
        <f t="shared" si="2"/>
        <v>0.21340000000000003</v>
      </c>
      <c r="H6" s="26">
        <f t="shared" si="3"/>
        <v>4.5539560000000014E-2</v>
      </c>
      <c r="I6" s="12">
        <f t="shared" si="4"/>
        <v>-1.035419699175158E-2</v>
      </c>
      <c r="J6" s="12">
        <f t="shared" si="5"/>
        <v>1.035419699175158E-2</v>
      </c>
      <c r="L6" s="16"/>
      <c r="M6" s="16"/>
      <c r="N6" s="16"/>
    </row>
    <row r="7" spans="2:14" x14ac:dyDescent="0.25">
      <c r="B7" s="9">
        <v>40431</v>
      </c>
      <c r="C7" s="10">
        <v>20.62</v>
      </c>
      <c r="D7">
        <f t="shared" si="6"/>
        <v>20.601599999999998</v>
      </c>
      <c r="E7" s="54">
        <f t="shared" si="0"/>
        <v>20.75938</v>
      </c>
      <c r="F7" s="26">
        <f t="shared" si="1"/>
        <v>-0.13937999999999917</v>
      </c>
      <c r="G7" s="26">
        <f t="shared" si="2"/>
        <v>0.13937999999999917</v>
      </c>
      <c r="H7" s="26">
        <f t="shared" si="3"/>
        <v>1.9426784399999768E-2</v>
      </c>
      <c r="I7" s="12">
        <f t="shared" si="4"/>
        <v>-6.7594568380212978E-3</v>
      </c>
      <c r="J7" s="12">
        <f t="shared" si="5"/>
        <v>6.7594568380212978E-3</v>
      </c>
      <c r="L7" s="16" t="s">
        <v>15</v>
      </c>
      <c r="M7" s="16">
        <v>0.7</v>
      </c>
      <c r="N7" s="16" t="s">
        <v>14</v>
      </c>
    </row>
    <row r="8" spans="2:14" x14ac:dyDescent="0.25">
      <c r="B8" s="9">
        <v>40434</v>
      </c>
      <c r="C8" s="10">
        <v>21.26</v>
      </c>
      <c r="D8">
        <f t="shared" si="6"/>
        <v>20.607119999999995</v>
      </c>
      <c r="E8" s="54">
        <f t="shared" si="0"/>
        <v>20.717565999999998</v>
      </c>
      <c r="F8" s="26">
        <f t="shared" si="1"/>
        <v>0.54243400000000364</v>
      </c>
      <c r="G8" s="26">
        <f t="shared" si="2"/>
        <v>0.54243400000000364</v>
      </c>
      <c r="H8" s="26">
        <f t="shared" si="3"/>
        <v>0.29423464435600394</v>
      </c>
      <c r="I8" s="12">
        <f t="shared" si="4"/>
        <v>2.5514299153339776E-2</v>
      </c>
      <c r="J8" s="12">
        <f t="shared" si="5"/>
        <v>2.5514299153339776E-2</v>
      </c>
    </row>
    <row r="9" spans="2:14" x14ac:dyDescent="0.25">
      <c r="B9" s="9">
        <v>40435</v>
      </c>
      <c r="C9" s="10">
        <v>21.45</v>
      </c>
      <c r="D9">
        <f t="shared" si="6"/>
        <v>20.802983999999995</v>
      </c>
      <c r="E9" s="54">
        <f t="shared" si="0"/>
        <v>20.880296199999997</v>
      </c>
      <c r="F9" s="26">
        <f t="shared" si="1"/>
        <v>0.56970380000000276</v>
      </c>
      <c r="G9" s="26">
        <f t="shared" si="2"/>
        <v>0.56970380000000276</v>
      </c>
      <c r="H9" s="26">
        <f t="shared" si="3"/>
        <v>0.32456241973444316</v>
      </c>
      <c r="I9" s="12">
        <f t="shared" si="4"/>
        <v>2.6559617715617843E-2</v>
      </c>
      <c r="J9" s="12">
        <f t="shared" si="5"/>
        <v>2.6559617715617843E-2</v>
      </c>
    </row>
    <row r="10" spans="2:14" x14ac:dyDescent="0.25">
      <c r="B10" s="9">
        <v>40436</v>
      </c>
      <c r="C10" s="10">
        <v>21.59</v>
      </c>
      <c r="D10">
        <f t="shared" si="6"/>
        <v>20.997088799999997</v>
      </c>
      <c r="E10" s="54">
        <f t="shared" si="0"/>
        <v>21.051207339999998</v>
      </c>
      <c r="F10" s="26">
        <f t="shared" si="1"/>
        <v>0.53879266000000214</v>
      </c>
      <c r="G10" s="26">
        <f t="shared" si="2"/>
        <v>0.53879266000000214</v>
      </c>
      <c r="H10" s="26">
        <f t="shared" si="3"/>
        <v>0.29029753046987788</v>
      </c>
      <c r="I10" s="12">
        <f t="shared" si="4"/>
        <v>2.4955658175081157E-2</v>
      </c>
      <c r="J10" s="12">
        <f t="shared" si="5"/>
        <v>2.4955658175081157E-2</v>
      </c>
    </row>
    <row r="11" spans="2:14" x14ac:dyDescent="0.25">
      <c r="B11" s="9">
        <v>40437</v>
      </c>
      <c r="C11" s="10">
        <v>21.93</v>
      </c>
      <c r="D11">
        <f t="shared" si="6"/>
        <v>21.174962159999996</v>
      </c>
      <c r="E11" s="54">
        <f t="shared" si="0"/>
        <v>21.212845137999995</v>
      </c>
      <c r="F11" s="26">
        <f t="shared" si="1"/>
        <v>0.71715486200000456</v>
      </c>
      <c r="G11" s="26">
        <f t="shared" si="2"/>
        <v>0.71715486200000456</v>
      </c>
      <c r="H11" s="26">
        <f t="shared" si="3"/>
        <v>0.51431109609024561</v>
      </c>
      <c r="I11" s="12">
        <f t="shared" si="4"/>
        <v>3.270200009119948E-2</v>
      </c>
      <c r="J11" s="12">
        <f t="shared" si="5"/>
        <v>3.270200009119948E-2</v>
      </c>
    </row>
    <row r="12" spans="2:14" x14ac:dyDescent="0.25">
      <c r="B12" s="9">
        <v>40438</v>
      </c>
      <c r="C12" s="10">
        <v>21.863</v>
      </c>
      <c r="D12">
        <f t="shared" si="6"/>
        <v>21.401473511999995</v>
      </c>
      <c r="E12" s="54">
        <f t="shared" si="0"/>
        <v>21.427991596599995</v>
      </c>
      <c r="F12" s="26">
        <f t="shared" si="1"/>
        <v>0.4350084034000048</v>
      </c>
      <c r="G12" s="26">
        <f t="shared" si="2"/>
        <v>0.4350084034000048</v>
      </c>
      <c r="H12" s="26">
        <f t="shared" si="3"/>
        <v>0.18923231102862131</v>
      </c>
      <c r="I12" s="12">
        <f t="shared" si="4"/>
        <v>1.9897013374194063E-2</v>
      </c>
      <c r="J12" s="12">
        <f t="shared" si="5"/>
        <v>1.9897013374194063E-2</v>
      </c>
    </row>
    <row r="13" spans="2:14" x14ac:dyDescent="0.25">
      <c r="B13" s="9">
        <v>40441</v>
      </c>
      <c r="C13" s="10">
        <v>21.75</v>
      </c>
      <c r="D13">
        <f t="shared" si="6"/>
        <v>21.539931458399995</v>
      </c>
      <c r="E13" s="54">
        <f t="shared" si="0"/>
        <v>21.558494117619993</v>
      </c>
      <c r="F13" s="26">
        <f t="shared" si="1"/>
        <v>0.19150588238000665</v>
      </c>
      <c r="G13" s="26">
        <f t="shared" si="2"/>
        <v>0.19150588238000665</v>
      </c>
      <c r="H13" s="26">
        <f t="shared" si="3"/>
        <v>3.6674502986144941E-2</v>
      </c>
      <c r="I13" s="12">
        <f t="shared" si="4"/>
        <v>8.8048681554026044E-3</v>
      </c>
      <c r="J13" s="12">
        <f t="shared" si="5"/>
        <v>8.8048681554026044E-3</v>
      </c>
    </row>
    <row r="14" spans="2:14" x14ac:dyDescent="0.25">
      <c r="B14" s="9">
        <v>40442</v>
      </c>
      <c r="C14" s="10">
        <v>21.64</v>
      </c>
      <c r="D14">
        <f t="shared" si="6"/>
        <v>21.602952020879993</v>
      </c>
      <c r="E14" s="54">
        <f t="shared" si="0"/>
        <v>21.615945882333993</v>
      </c>
      <c r="F14" s="26">
        <f t="shared" si="1"/>
        <v>2.4054117666008068E-2</v>
      </c>
      <c r="G14" s="26">
        <f t="shared" si="2"/>
        <v>2.4054117666008068E-2</v>
      </c>
      <c r="H14" s="26">
        <f t="shared" si="3"/>
        <v>5.7860057669016141E-4</v>
      </c>
      <c r="I14" s="12">
        <f t="shared" si="4"/>
        <v>1.1115581176528683E-3</v>
      </c>
      <c r="J14" s="12">
        <f t="shared" si="5"/>
        <v>1.1115581176528683E-3</v>
      </c>
    </row>
    <row r="15" spans="2:14" x14ac:dyDescent="0.25">
      <c r="B15" s="9">
        <v>40443</v>
      </c>
      <c r="C15" s="10">
        <v>21.67</v>
      </c>
      <c r="D15">
        <f t="shared" si="6"/>
        <v>21.614066414615994</v>
      </c>
      <c r="E15" s="54">
        <f t="shared" si="0"/>
        <v>21.623162117633793</v>
      </c>
      <c r="F15" s="26">
        <f t="shared" si="1"/>
        <v>4.6837882366208561E-2</v>
      </c>
      <c r="G15" s="26">
        <f t="shared" si="2"/>
        <v>4.6837882366208561E-2</v>
      </c>
      <c r="H15" s="26">
        <f t="shared" si="3"/>
        <v>2.1937872245507907E-3</v>
      </c>
      <c r="I15" s="12">
        <f t="shared" si="4"/>
        <v>2.1614158913801826E-3</v>
      </c>
      <c r="J15" s="12">
        <f t="shared" si="5"/>
        <v>2.1614158913801826E-3</v>
      </c>
    </row>
    <row r="16" spans="2:14" x14ac:dyDescent="0.25">
      <c r="B16" s="9">
        <v>40444</v>
      </c>
      <c r="C16" s="10">
        <v>21.53</v>
      </c>
      <c r="D16">
        <f t="shared" si="6"/>
        <v>21.630846490231196</v>
      </c>
      <c r="E16" s="54">
        <f t="shared" si="0"/>
        <v>21.637213482343654</v>
      </c>
      <c r="F16" s="26">
        <f t="shared" si="1"/>
        <v>-0.1072134823436528</v>
      </c>
      <c r="G16" s="26">
        <f t="shared" si="2"/>
        <v>0.1072134823436528</v>
      </c>
      <c r="H16" s="26">
        <f t="shared" si="3"/>
        <v>1.1494730796252751E-2</v>
      </c>
      <c r="I16" s="12">
        <f t="shared" si="4"/>
        <v>-4.9797251436903296E-3</v>
      </c>
      <c r="J16" s="12">
        <f t="shared" si="5"/>
        <v>4.9797251436903296E-3</v>
      </c>
    </row>
    <row r="17" spans="2:22" x14ac:dyDescent="0.25">
      <c r="B17" s="9">
        <v>40445</v>
      </c>
      <c r="C17" s="10">
        <v>22.09</v>
      </c>
      <c r="D17">
        <f t="shared" si="6"/>
        <v>21.600592543161838</v>
      </c>
      <c r="E17" s="54">
        <f t="shared" si="0"/>
        <v>21.605049437640556</v>
      </c>
      <c r="F17" s="26">
        <f t="shared" si="1"/>
        <v>0.48495056235944389</v>
      </c>
      <c r="G17" s="26">
        <f t="shared" si="2"/>
        <v>0.48495056235944389</v>
      </c>
      <c r="H17" s="26">
        <f t="shared" si="3"/>
        <v>0.23517704793274088</v>
      </c>
      <c r="I17" s="12">
        <f t="shared" si="4"/>
        <v>2.1953398024420277E-2</v>
      </c>
      <c r="J17" s="12">
        <f t="shared" si="5"/>
        <v>2.1953398024420277E-2</v>
      </c>
    </row>
    <row r="18" spans="2:22" x14ac:dyDescent="0.25">
      <c r="B18" s="9">
        <v>40448</v>
      </c>
      <c r="C18" s="10">
        <v>22.11</v>
      </c>
      <c r="D18">
        <f t="shared" si="6"/>
        <v>21.747414780213287</v>
      </c>
      <c r="E18" s="54">
        <f t="shared" si="0"/>
        <v>21.750534606348388</v>
      </c>
      <c r="F18" s="26">
        <f t="shared" si="1"/>
        <v>0.35946539365161101</v>
      </c>
      <c r="G18" s="26">
        <f t="shared" si="2"/>
        <v>0.35946539365161101</v>
      </c>
      <c r="H18" s="26">
        <f t="shared" si="3"/>
        <v>0.12921536923310767</v>
      </c>
      <c r="I18" s="12">
        <f t="shared" si="4"/>
        <v>1.6258045845844008E-2</v>
      </c>
      <c r="J18" s="12">
        <f t="shared" si="5"/>
        <v>1.6258045845844008E-2</v>
      </c>
    </row>
    <row r="19" spans="2:22" x14ac:dyDescent="0.25">
      <c r="B19" s="9">
        <v>40449</v>
      </c>
      <c r="C19" s="10">
        <v>21.863</v>
      </c>
      <c r="D19">
        <f t="shared" si="6"/>
        <v>21.856190346149301</v>
      </c>
      <c r="E19" s="54">
        <f t="shared" si="0"/>
        <v>21.858374224443871</v>
      </c>
      <c r="F19" s="26">
        <f t="shared" si="1"/>
        <v>4.6257755561285308E-3</v>
      </c>
      <c r="G19" s="26">
        <f t="shared" si="2"/>
        <v>4.6257755561285308E-3</v>
      </c>
      <c r="H19" s="26">
        <f t="shared" si="3"/>
        <v>2.1397799495676218E-5</v>
      </c>
      <c r="I19" s="12">
        <f t="shared" si="4"/>
        <v>2.1158009221646301E-4</v>
      </c>
      <c r="J19" s="12">
        <f t="shared" si="5"/>
        <v>2.1158009221646301E-4</v>
      </c>
    </row>
    <row r="20" spans="2:22" x14ac:dyDescent="0.25">
      <c r="B20" s="9">
        <v>40450</v>
      </c>
      <c r="C20" s="10">
        <v>21.87</v>
      </c>
      <c r="D20">
        <f t="shared" si="6"/>
        <v>21.858233242304507</v>
      </c>
      <c r="E20" s="54">
        <f t="shared" si="0"/>
        <v>21.859761957110706</v>
      </c>
      <c r="F20" s="26">
        <f t="shared" si="1"/>
        <v>1.0238042889294974E-2</v>
      </c>
      <c r="G20" s="26">
        <f t="shared" si="2"/>
        <v>1.0238042889294974E-2</v>
      </c>
      <c r="H20" s="26">
        <f t="shared" si="3"/>
        <v>1.0481752220304338E-4</v>
      </c>
      <c r="I20" s="12">
        <f t="shared" si="4"/>
        <v>4.6813181935505136E-4</v>
      </c>
      <c r="J20" s="12">
        <f t="shared" si="5"/>
        <v>4.6813181935505136E-4</v>
      </c>
    </row>
    <row r="21" spans="2:22" x14ac:dyDescent="0.25">
      <c r="B21" s="9">
        <v>40451</v>
      </c>
      <c r="C21" s="10">
        <v>21.9</v>
      </c>
      <c r="D21">
        <f t="shared" si="6"/>
        <v>21.861763269613157</v>
      </c>
      <c r="E21" s="54">
        <f t="shared" si="0"/>
        <v>21.862833369977494</v>
      </c>
      <c r="F21" s="26">
        <f t="shared" si="1"/>
        <v>3.7166630022504421E-2</v>
      </c>
      <c r="G21" s="26">
        <f t="shared" si="2"/>
        <v>3.7166630022504421E-2</v>
      </c>
      <c r="H21" s="26">
        <f t="shared" si="3"/>
        <v>1.3813583872297271E-3</v>
      </c>
      <c r="I21" s="12">
        <f t="shared" si="4"/>
        <v>1.6971063937216632E-3</v>
      </c>
      <c r="J21" s="12">
        <f t="shared" si="5"/>
        <v>1.6971063937216632E-3</v>
      </c>
    </row>
    <row r="22" spans="2:22" x14ac:dyDescent="0.25">
      <c r="B22" s="9">
        <v>40452</v>
      </c>
      <c r="C22" s="10">
        <v>21.91</v>
      </c>
      <c r="D22">
        <f t="shared" si="6"/>
        <v>21.873234288729208</v>
      </c>
      <c r="E22" s="54">
        <f t="shared" si="0"/>
        <v>21.873983358984244</v>
      </c>
      <c r="F22" s="26">
        <f t="shared" si="1"/>
        <v>3.6016641015756079E-2</v>
      </c>
      <c r="G22" s="26">
        <f t="shared" si="2"/>
        <v>3.6016641015756079E-2</v>
      </c>
      <c r="H22" s="26">
        <f t="shared" si="3"/>
        <v>1.2971984300578431E-3</v>
      </c>
      <c r="I22" s="12">
        <f t="shared" si="4"/>
        <v>1.6438448660774112E-3</v>
      </c>
      <c r="J22" s="12">
        <f t="shared" si="5"/>
        <v>1.6438448660774112E-3</v>
      </c>
    </row>
    <row r="23" spans="2:22" x14ac:dyDescent="0.25">
      <c r="D23" s="27"/>
      <c r="G23" s="26">
        <f>AVERAGE(G4:G22)</f>
        <v>0.27262884924476999</v>
      </c>
      <c r="H23" s="26">
        <f>AVERAGE(H4:H22)</f>
        <v>0.12505195562987712</v>
      </c>
      <c r="J23" s="14">
        <f>AVERAGE(J4:J22)</f>
        <v>1.268829015792528E-2</v>
      </c>
    </row>
    <row r="24" spans="2:22" x14ac:dyDescent="0.25">
      <c r="B24" s="18"/>
      <c r="G24" s="13" t="s">
        <v>10</v>
      </c>
      <c r="H24" s="13" t="s">
        <v>11</v>
      </c>
      <c r="I24" s="13"/>
      <c r="J24" s="13" t="s">
        <v>12</v>
      </c>
    </row>
    <row r="25" spans="2:22" x14ac:dyDescent="0.25">
      <c r="C25" s="50" t="s">
        <v>23</v>
      </c>
      <c r="D25" s="50"/>
      <c r="E25" s="50"/>
    </row>
    <row r="26" spans="2:22" x14ac:dyDescent="0.25">
      <c r="C26" s="13"/>
    </row>
    <row r="27" spans="2:22" ht="15" x14ac:dyDescent="0.25">
      <c r="B27" s="35" t="s">
        <v>16</v>
      </c>
      <c r="C27" s="31">
        <v>40424</v>
      </c>
      <c r="D27" s="31">
        <v>40428</v>
      </c>
      <c r="E27" s="31">
        <v>40429</v>
      </c>
      <c r="F27" s="31">
        <v>40430</v>
      </c>
      <c r="G27" s="31">
        <v>40431</v>
      </c>
      <c r="H27" s="31">
        <v>40434</v>
      </c>
      <c r="I27" s="31">
        <v>40435</v>
      </c>
      <c r="J27" s="31">
        <v>40436</v>
      </c>
      <c r="K27" s="31">
        <v>40437</v>
      </c>
      <c r="L27" s="31">
        <v>40438</v>
      </c>
      <c r="M27" s="31">
        <v>40441</v>
      </c>
      <c r="N27" s="31">
        <v>40442</v>
      </c>
      <c r="O27" s="31">
        <v>40443</v>
      </c>
      <c r="P27" s="31">
        <v>40444</v>
      </c>
      <c r="Q27" s="31">
        <v>40445</v>
      </c>
      <c r="R27" s="31">
        <v>40448</v>
      </c>
      <c r="S27" s="31">
        <v>40449</v>
      </c>
      <c r="T27" s="31">
        <v>40450</v>
      </c>
      <c r="U27" s="31">
        <v>40451</v>
      </c>
      <c r="V27" s="31">
        <v>40452</v>
      </c>
    </row>
    <row r="28" spans="2:22" ht="15" x14ac:dyDescent="0.25">
      <c r="B28" s="33" t="s">
        <v>3</v>
      </c>
      <c r="C28" s="32">
        <v>21.04</v>
      </c>
      <c r="D28" s="32">
        <v>20.58</v>
      </c>
      <c r="E28" s="32">
        <v>20.64</v>
      </c>
      <c r="F28" s="32">
        <v>20.61</v>
      </c>
      <c r="G28" s="32">
        <v>20.62</v>
      </c>
      <c r="H28" s="32">
        <v>21.26</v>
      </c>
      <c r="I28" s="32">
        <v>21.45</v>
      </c>
      <c r="J28" s="32">
        <v>21.59</v>
      </c>
      <c r="K28" s="32">
        <v>21.93</v>
      </c>
      <c r="L28" s="32">
        <v>21.863</v>
      </c>
      <c r="M28" s="32">
        <v>21.75</v>
      </c>
      <c r="N28" s="32">
        <v>21.64</v>
      </c>
      <c r="O28" s="32">
        <v>21.67</v>
      </c>
      <c r="P28" s="32">
        <v>21.53</v>
      </c>
      <c r="Q28" s="32">
        <v>22.09</v>
      </c>
      <c r="R28" s="32">
        <v>22.11</v>
      </c>
      <c r="S28" s="32">
        <v>21.863</v>
      </c>
      <c r="T28" s="32">
        <v>21.87</v>
      </c>
      <c r="U28" s="32">
        <v>21.9</v>
      </c>
      <c r="V28" s="32">
        <v>21.91</v>
      </c>
    </row>
    <row r="29" spans="2:22" ht="15" x14ac:dyDescent="0.25">
      <c r="B29" s="35" t="s">
        <v>17</v>
      </c>
      <c r="C29" s="36" t="e">
        <v>#N/A</v>
      </c>
      <c r="D29" s="37">
        <f>C28</f>
        <v>21.04</v>
      </c>
      <c r="E29" s="37">
        <f>0.1*D28+0.9*D29</f>
        <v>20.994</v>
      </c>
      <c r="F29" s="37">
        <f t="shared" ref="F29:V29" si="7">0.1*E28+0.9*E29</f>
        <v>20.958600000000001</v>
      </c>
      <c r="G29" s="37">
        <f t="shared" si="7"/>
        <v>20.923740000000002</v>
      </c>
      <c r="H29" s="37">
        <f t="shared" si="7"/>
        <v>20.893366000000004</v>
      </c>
      <c r="I29" s="37">
        <f t="shared" si="7"/>
        <v>20.930029400000006</v>
      </c>
      <c r="J29" s="37">
        <f t="shared" si="7"/>
        <v>20.982026460000004</v>
      </c>
      <c r="K29" s="37">
        <f t="shared" si="7"/>
        <v>21.042823814000002</v>
      </c>
      <c r="L29" s="37">
        <f t="shared" si="7"/>
        <v>21.131541432600002</v>
      </c>
      <c r="M29" s="37">
        <f t="shared" si="7"/>
        <v>21.204687289340001</v>
      </c>
      <c r="N29" s="37">
        <f t="shared" si="7"/>
        <v>21.259218560406001</v>
      </c>
      <c r="O29" s="37">
        <f t="shared" si="7"/>
        <v>21.297296704365404</v>
      </c>
      <c r="P29" s="37">
        <f t="shared" si="7"/>
        <v>21.334567033928867</v>
      </c>
      <c r="Q29" s="37">
        <f t="shared" si="7"/>
        <v>21.354110330535978</v>
      </c>
      <c r="R29" s="37">
        <f t="shared" si="7"/>
        <v>21.427699297482381</v>
      </c>
      <c r="S29" s="37">
        <f t="shared" si="7"/>
        <v>21.495929367734142</v>
      </c>
      <c r="T29" s="37">
        <f t="shared" si="7"/>
        <v>21.532636430960729</v>
      </c>
      <c r="U29" s="37">
        <f t="shared" si="7"/>
        <v>21.566372787864658</v>
      </c>
      <c r="V29" s="37">
        <f t="shared" si="7"/>
        <v>21.599735509078194</v>
      </c>
    </row>
    <row r="30" spans="2:22" ht="15" x14ac:dyDescent="0.25">
      <c r="B30" s="35" t="s">
        <v>18</v>
      </c>
      <c r="C30" s="36" t="e">
        <v>#N/A</v>
      </c>
      <c r="D30" s="37">
        <f>C28</f>
        <v>21.04</v>
      </c>
      <c r="E30" s="37">
        <f>0.5*D28+0.5*D30</f>
        <v>20.81</v>
      </c>
      <c r="F30" s="37">
        <f t="shared" ref="F30:V30" si="8">0.5*E28+0.5*E30</f>
        <v>20.725000000000001</v>
      </c>
      <c r="G30" s="37">
        <f t="shared" si="8"/>
        <v>20.6675</v>
      </c>
      <c r="H30" s="37">
        <f t="shared" si="8"/>
        <v>20.643750000000001</v>
      </c>
      <c r="I30" s="37">
        <f t="shared" si="8"/>
        <v>20.951875000000001</v>
      </c>
      <c r="J30" s="37">
        <f t="shared" si="8"/>
        <v>21.200937500000002</v>
      </c>
      <c r="K30" s="37">
        <f t="shared" si="8"/>
        <v>21.395468749999999</v>
      </c>
      <c r="L30" s="37">
        <f t="shared" si="8"/>
        <v>21.662734374999999</v>
      </c>
      <c r="M30" s="37">
        <f t="shared" si="8"/>
        <v>21.762867187499999</v>
      </c>
      <c r="N30" s="37">
        <f t="shared" si="8"/>
        <v>21.75643359375</v>
      </c>
      <c r="O30" s="37">
        <f t="shared" si="8"/>
        <v>21.698216796875002</v>
      </c>
      <c r="P30" s="37">
        <f t="shared" si="8"/>
        <v>21.684108398437502</v>
      </c>
      <c r="Q30" s="37">
        <f t="shared" si="8"/>
        <v>21.607054199218751</v>
      </c>
      <c r="R30" s="37">
        <f t="shared" si="8"/>
        <v>21.848527099609377</v>
      </c>
      <c r="S30" s="37">
        <f t="shared" si="8"/>
        <v>21.979263549804688</v>
      </c>
      <c r="T30" s="37">
        <f t="shared" si="8"/>
        <v>21.921131774902342</v>
      </c>
      <c r="U30" s="37">
        <f t="shared" si="8"/>
        <v>21.89556588745117</v>
      </c>
      <c r="V30" s="37">
        <f t="shared" si="8"/>
        <v>21.897782943725584</v>
      </c>
    </row>
    <row r="43" spans="3:13" ht="37.5" customHeight="1" x14ac:dyDescent="0.3">
      <c r="C43" s="49" t="s">
        <v>21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</row>
  </sheetData>
  <mergeCells count="2">
    <mergeCell ref="C43:M43"/>
    <mergeCell ref="C25:E25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8838-1E3B-4231-9E8C-6984FC4B995C}">
  <dimension ref="B1:V44"/>
  <sheetViews>
    <sheetView zoomScale="78" zoomScaleNormal="78" workbookViewId="0">
      <selection activeCell="J24" sqref="J24"/>
    </sheetView>
  </sheetViews>
  <sheetFormatPr defaultRowHeight="15.75" x14ac:dyDescent="0.25"/>
  <cols>
    <col min="1" max="1" width="9.140625" style="7"/>
    <col min="2" max="2" width="23.42578125" style="17" customWidth="1"/>
    <col min="3" max="4" width="15.7109375" style="17" customWidth="1"/>
    <col min="5" max="6" width="9.28515625" style="7" bestFit="1" customWidth="1"/>
    <col min="7" max="8" width="10.140625" style="7" bestFit="1" customWidth="1"/>
    <col min="9" max="9" width="15" style="7" customWidth="1"/>
    <col min="10" max="10" width="13" style="7" customWidth="1"/>
    <col min="11" max="11" width="10.140625" style="7" bestFit="1" customWidth="1"/>
    <col min="12" max="12" width="13.42578125" style="7" bestFit="1" customWidth="1"/>
    <col min="13" max="13" width="19" style="7" bestFit="1" customWidth="1"/>
    <col min="14" max="21" width="10.140625" style="7" bestFit="1" customWidth="1"/>
    <col min="22" max="16384" width="9.140625" style="7"/>
  </cols>
  <sheetData>
    <row r="1" spans="2:15" x14ac:dyDescent="0.25">
      <c r="B1" s="8" t="s">
        <v>5</v>
      </c>
    </row>
    <row r="2" spans="2:15" ht="16.5" thickBot="1" x14ac:dyDescent="0.3">
      <c r="B2" s="20" t="s">
        <v>0</v>
      </c>
      <c r="C2" s="20" t="s">
        <v>4</v>
      </c>
      <c r="D2" s="56" t="s">
        <v>28</v>
      </c>
      <c r="E2" s="57" t="s">
        <v>29</v>
      </c>
      <c r="F2" s="58" t="s">
        <v>7</v>
      </c>
      <c r="G2" s="58" t="s">
        <v>25</v>
      </c>
      <c r="H2" s="58" t="s">
        <v>26</v>
      </c>
      <c r="I2" s="58" t="s">
        <v>27</v>
      </c>
      <c r="J2" s="58" t="s">
        <v>30</v>
      </c>
    </row>
    <row r="3" spans="2:15" ht="16.5" thickTop="1" x14ac:dyDescent="0.25">
      <c r="B3" s="9">
        <v>40424</v>
      </c>
      <c r="C3" s="10">
        <v>15.391999999999999</v>
      </c>
      <c r="D3" t="e">
        <v>#N/A</v>
      </c>
      <c r="E3" s="11"/>
    </row>
    <row r="4" spans="2:15" x14ac:dyDescent="0.25">
      <c r="B4" s="9">
        <v>40428</v>
      </c>
      <c r="C4" s="10">
        <v>15.44</v>
      </c>
      <c r="D4" t="e">
        <v>#N/A</v>
      </c>
      <c r="E4" s="54">
        <f>C3</f>
        <v>15.391999999999999</v>
      </c>
      <c r="F4" s="26">
        <f t="shared" ref="F4:F22" si="0">C4-E4</f>
        <v>4.8000000000000043E-2</v>
      </c>
      <c r="G4" s="26">
        <f>ABS(F4)</f>
        <v>4.8000000000000043E-2</v>
      </c>
      <c r="H4" s="26">
        <f>F4^2</f>
        <v>2.304000000000004E-3</v>
      </c>
      <c r="I4" s="12">
        <f t="shared" ref="I4:I22" si="1">F4/C4</f>
        <v>3.1088082901554433E-3</v>
      </c>
      <c r="J4" s="12">
        <f>ABS(I4)</f>
        <v>3.1088082901554433E-3</v>
      </c>
      <c r="M4" s="16" t="s">
        <v>8</v>
      </c>
      <c r="N4" s="16">
        <v>0.3</v>
      </c>
      <c r="O4" s="16" t="s">
        <v>13</v>
      </c>
    </row>
    <row r="5" spans="2:15" x14ac:dyDescent="0.25">
      <c r="B5" s="9">
        <v>40429</v>
      </c>
      <c r="C5" s="10">
        <v>15.7</v>
      </c>
      <c r="D5" s="29">
        <f>C4</f>
        <v>15.44</v>
      </c>
      <c r="E5" s="54">
        <f t="shared" ref="E5:E22" si="2">$N$4*C4+$N$6*E4</f>
        <v>15.406399999999998</v>
      </c>
      <c r="F5" s="26">
        <f t="shared" si="0"/>
        <v>0.29360000000000142</v>
      </c>
      <c r="G5" s="26">
        <f t="shared" ref="G5:G22" si="3">ABS(F5)</f>
        <v>0.29360000000000142</v>
      </c>
      <c r="H5" s="26">
        <f t="shared" ref="H5:H22" si="4">F5^2</f>
        <v>8.6200960000000826E-2</v>
      </c>
      <c r="I5" s="12">
        <f t="shared" si="1"/>
        <v>1.870063694267525E-2</v>
      </c>
      <c r="J5" s="12">
        <f t="shared" ref="J5:J22" si="5">ABS(I5)</f>
        <v>1.870063694267525E-2</v>
      </c>
      <c r="M5" s="16"/>
      <c r="N5" s="16"/>
      <c r="O5" s="16"/>
    </row>
    <row r="6" spans="2:15" x14ac:dyDescent="0.25">
      <c r="B6" s="9">
        <v>40430</v>
      </c>
      <c r="C6" s="10">
        <v>15.91</v>
      </c>
      <c r="D6">
        <f t="shared" ref="D6:D22" si="6">0.3*C5+0.7*D5</f>
        <v>15.518000000000001</v>
      </c>
      <c r="E6" s="54">
        <f t="shared" si="2"/>
        <v>15.494479999999999</v>
      </c>
      <c r="F6" s="26">
        <f t="shared" si="0"/>
        <v>0.41552000000000078</v>
      </c>
      <c r="G6" s="26">
        <f t="shared" si="3"/>
        <v>0.41552000000000078</v>
      </c>
      <c r="H6" s="26">
        <f t="shared" si="4"/>
        <v>0.17265687040000063</v>
      </c>
      <c r="I6" s="12">
        <f t="shared" si="1"/>
        <v>2.6116907605279748E-2</v>
      </c>
      <c r="J6" s="12">
        <f t="shared" si="5"/>
        <v>2.6116907605279748E-2</v>
      </c>
      <c r="M6" s="16" t="s">
        <v>15</v>
      </c>
      <c r="N6" s="16">
        <f>1-N4</f>
        <v>0.7</v>
      </c>
      <c r="O6" s="16" t="s">
        <v>14</v>
      </c>
    </row>
    <row r="7" spans="2:15" x14ac:dyDescent="0.25">
      <c r="B7" s="9">
        <v>40431</v>
      </c>
      <c r="C7" s="10">
        <v>15.98</v>
      </c>
      <c r="D7">
        <f t="shared" si="6"/>
        <v>15.6356</v>
      </c>
      <c r="E7" s="54">
        <f t="shared" si="2"/>
        <v>15.619135999999999</v>
      </c>
      <c r="F7" s="26">
        <f t="shared" si="0"/>
        <v>0.36086400000000118</v>
      </c>
      <c r="G7" s="26">
        <f t="shared" si="3"/>
        <v>0.36086400000000118</v>
      </c>
      <c r="H7" s="26">
        <f t="shared" si="4"/>
        <v>0.13022282649600087</v>
      </c>
      <c r="I7" s="12">
        <f t="shared" si="1"/>
        <v>2.2582227784730988E-2</v>
      </c>
      <c r="J7" s="12">
        <f t="shared" si="5"/>
        <v>2.2582227784730988E-2</v>
      </c>
    </row>
    <row r="8" spans="2:15" x14ac:dyDescent="0.25">
      <c r="B8" s="9">
        <v>40434</v>
      </c>
      <c r="C8" s="10">
        <v>16.25</v>
      </c>
      <c r="D8">
        <f t="shared" si="6"/>
        <v>15.73892</v>
      </c>
      <c r="E8" s="54">
        <f t="shared" si="2"/>
        <v>15.7273952</v>
      </c>
      <c r="F8" s="26">
        <f t="shared" si="0"/>
        <v>0.52260479999999987</v>
      </c>
      <c r="G8" s="26">
        <f t="shared" si="3"/>
        <v>0.52260479999999987</v>
      </c>
      <c r="H8" s="26">
        <f t="shared" si="4"/>
        <v>0.27311577698303985</v>
      </c>
      <c r="I8" s="12">
        <f t="shared" si="1"/>
        <v>3.216029538461538E-2</v>
      </c>
      <c r="J8" s="12">
        <f t="shared" si="5"/>
        <v>3.216029538461538E-2</v>
      </c>
    </row>
    <row r="9" spans="2:15" x14ac:dyDescent="0.25">
      <c r="B9" s="9">
        <v>40435</v>
      </c>
      <c r="C9" s="10">
        <v>16.16</v>
      </c>
      <c r="D9">
        <f t="shared" si="6"/>
        <v>15.892244</v>
      </c>
      <c r="E9" s="54">
        <f t="shared" si="2"/>
        <v>15.88417664</v>
      </c>
      <c r="F9" s="26">
        <f t="shared" si="0"/>
        <v>0.27582336000000041</v>
      </c>
      <c r="G9" s="26">
        <f t="shared" si="3"/>
        <v>0.27582336000000041</v>
      </c>
      <c r="H9" s="26">
        <f t="shared" si="4"/>
        <v>7.607852592168983E-2</v>
      </c>
      <c r="I9" s="12">
        <f t="shared" si="1"/>
        <v>1.7068277227722799E-2</v>
      </c>
      <c r="J9" s="12">
        <f t="shared" si="5"/>
        <v>1.7068277227722799E-2</v>
      </c>
    </row>
    <row r="10" spans="2:15" x14ac:dyDescent="0.25">
      <c r="B10" s="9">
        <v>40436</v>
      </c>
      <c r="C10" s="10">
        <v>16.34</v>
      </c>
      <c r="D10">
        <f t="shared" si="6"/>
        <v>15.9725708</v>
      </c>
      <c r="E10" s="54">
        <f t="shared" si="2"/>
        <v>15.966923647999998</v>
      </c>
      <c r="F10" s="26">
        <f t="shared" si="0"/>
        <v>0.37307635200000178</v>
      </c>
      <c r="G10" s="26">
        <f t="shared" si="3"/>
        <v>0.37307635200000178</v>
      </c>
      <c r="H10" s="26">
        <f t="shared" si="4"/>
        <v>0.13918596442162923</v>
      </c>
      <c r="I10" s="12">
        <f t="shared" si="1"/>
        <v>2.2832090085679425E-2</v>
      </c>
      <c r="J10" s="12">
        <f t="shared" si="5"/>
        <v>2.2832090085679425E-2</v>
      </c>
    </row>
    <row r="11" spans="2:15" x14ac:dyDescent="0.25">
      <c r="B11" s="9">
        <v>40437</v>
      </c>
      <c r="C11" s="10">
        <v>16.23</v>
      </c>
      <c r="D11">
        <f t="shared" si="6"/>
        <v>16.082799559999998</v>
      </c>
      <c r="E11" s="54">
        <f t="shared" si="2"/>
        <v>16.078846553599998</v>
      </c>
      <c r="F11" s="26">
        <f t="shared" si="0"/>
        <v>0.15115344640000217</v>
      </c>
      <c r="G11" s="26">
        <f t="shared" si="3"/>
        <v>0.15115344640000217</v>
      </c>
      <c r="H11" s="26">
        <f t="shared" si="4"/>
        <v>2.2847364358598327E-2</v>
      </c>
      <c r="I11" s="12">
        <f t="shared" si="1"/>
        <v>9.3132129636476994E-3</v>
      </c>
      <c r="J11" s="12">
        <f t="shared" si="5"/>
        <v>9.3132129636476994E-3</v>
      </c>
    </row>
    <row r="12" spans="2:15" x14ac:dyDescent="0.25">
      <c r="B12" s="9">
        <v>40438</v>
      </c>
      <c r="C12" s="10">
        <v>16.29</v>
      </c>
      <c r="D12">
        <f t="shared" si="6"/>
        <v>16.126959692</v>
      </c>
      <c r="E12" s="54">
        <f t="shared" si="2"/>
        <v>16.12419258752</v>
      </c>
      <c r="F12" s="26">
        <f t="shared" si="0"/>
        <v>0.16580741247999953</v>
      </c>
      <c r="G12" s="26">
        <f t="shared" si="3"/>
        <v>0.16580741247999953</v>
      </c>
      <c r="H12" s="26">
        <f t="shared" si="4"/>
        <v>2.7492098033312703E-2</v>
      </c>
      <c r="I12" s="12">
        <f t="shared" si="1"/>
        <v>1.0178478359729867E-2</v>
      </c>
      <c r="J12" s="12">
        <f t="shared" si="5"/>
        <v>1.0178478359729867E-2</v>
      </c>
    </row>
    <row r="13" spans="2:15" x14ac:dyDescent="0.25">
      <c r="B13" s="9">
        <v>40441</v>
      </c>
      <c r="C13" s="10">
        <v>16.55</v>
      </c>
      <c r="D13">
        <f t="shared" si="6"/>
        <v>16.175871784399998</v>
      </c>
      <c r="E13" s="54">
        <f t="shared" si="2"/>
        <v>16.173934811263997</v>
      </c>
      <c r="F13" s="26">
        <f t="shared" si="0"/>
        <v>0.37606518873600336</v>
      </c>
      <c r="G13" s="26">
        <f t="shared" si="3"/>
        <v>0.37606518873600336</v>
      </c>
      <c r="H13" s="26">
        <f t="shared" si="4"/>
        <v>0.14142502617904584</v>
      </c>
      <c r="I13" s="12">
        <f t="shared" si="1"/>
        <v>2.2722972129063646E-2</v>
      </c>
      <c r="J13" s="12">
        <f t="shared" si="5"/>
        <v>2.2722972129063646E-2</v>
      </c>
    </row>
    <row r="14" spans="2:15" x14ac:dyDescent="0.25">
      <c r="B14" s="9">
        <v>40442</v>
      </c>
      <c r="C14" s="10">
        <v>16.52</v>
      </c>
      <c r="D14">
        <f t="shared" si="6"/>
        <v>16.288110249079999</v>
      </c>
      <c r="E14" s="54">
        <f t="shared" si="2"/>
        <v>16.286754367884797</v>
      </c>
      <c r="F14" s="26">
        <f t="shared" si="0"/>
        <v>0.23324563211520299</v>
      </c>
      <c r="G14" s="26">
        <f t="shared" si="3"/>
        <v>0.23324563211520299</v>
      </c>
      <c r="H14" s="26">
        <f t="shared" si="4"/>
        <v>5.4403524900820614E-2</v>
      </c>
      <c r="I14" s="12">
        <f t="shared" si="1"/>
        <v>1.4118984994867009E-2</v>
      </c>
      <c r="J14" s="12">
        <f t="shared" si="5"/>
        <v>1.4118984994867009E-2</v>
      </c>
    </row>
    <row r="15" spans="2:15" x14ac:dyDescent="0.25">
      <c r="B15" s="9">
        <v>40443</v>
      </c>
      <c r="C15" s="10">
        <v>16.5</v>
      </c>
      <c r="D15">
        <f t="shared" si="6"/>
        <v>16.357677174355999</v>
      </c>
      <c r="E15" s="54">
        <f t="shared" si="2"/>
        <v>16.356728057519355</v>
      </c>
      <c r="F15" s="26">
        <f t="shared" si="0"/>
        <v>0.14327194248064501</v>
      </c>
      <c r="G15" s="26">
        <f t="shared" si="3"/>
        <v>0.14327194248064501</v>
      </c>
      <c r="H15" s="26">
        <f t="shared" si="4"/>
        <v>2.0526849502177251E-2</v>
      </c>
      <c r="I15" s="12">
        <f t="shared" si="1"/>
        <v>8.6831480291300004E-3</v>
      </c>
      <c r="J15" s="12">
        <f t="shared" si="5"/>
        <v>8.6831480291300004E-3</v>
      </c>
    </row>
    <row r="16" spans="2:15" x14ac:dyDescent="0.25">
      <c r="B16" s="9">
        <v>40444</v>
      </c>
      <c r="C16" s="10">
        <v>16.14</v>
      </c>
      <c r="D16">
        <f t="shared" si="6"/>
        <v>16.400374022049199</v>
      </c>
      <c r="E16" s="54">
        <f t="shared" si="2"/>
        <v>16.399709640263548</v>
      </c>
      <c r="F16" s="26">
        <f t="shared" si="0"/>
        <v>-0.25970964026354793</v>
      </c>
      <c r="G16" s="26">
        <f t="shared" si="3"/>
        <v>0.25970964026354793</v>
      </c>
      <c r="H16" s="26">
        <f t="shared" si="4"/>
        <v>6.7449097245821474E-2</v>
      </c>
      <c r="I16" s="12">
        <f t="shared" si="1"/>
        <v>-1.6091055778410652E-2</v>
      </c>
      <c r="J16" s="12">
        <f t="shared" si="5"/>
        <v>1.6091055778410652E-2</v>
      </c>
    </row>
    <row r="17" spans="2:22" x14ac:dyDescent="0.25">
      <c r="B17" s="9">
        <v>40445</v>
      </c>
      <c r="C17" s="10">
        <v>16.66</v>
      </c>
      <c r="D17">
        <f t="shared" si="6"/>
        <v>16.322261815434437</v>
      </c>
      <c r="E17" s="54">
        <f t="shared" si="2"/>
        <v>16.321796748184482</v>
      </c>
      <c r="F17" s="26">
        <f t="shared" si="0"/>
        <v>0.3382032518155178</v>
      </c>
      <c r="G17" s="26">
        <f t="shared" si="3"/>
        <v>0.3382032518155178</v>
      </c>
      <c r="H17" s="26">
        <f t="shared" si="4"/>
        <v>0.11438143953859055</v>
      </c>
      <c r="I17" s="12">
        <f t="shared" si="1"/>
        <v>2.0300315235025079E-2</v>
      </c>
      <c r="J17" s="12">
        <f t="shared" si="5"/>
        <v>2.0300315235025079E-2</v>
      </c>
    </row>
    <row r="18" spans="2:22" x14ac:dyDescent="0.25">
      <c r="B18" s="9">
        <v>40448</v>
      </c>
      <c r="C18" s="10">
        <v>16.43</v>
      </c>
      <c r="D18">
        <f t="shared" si="6"/>
        <v>16.423583270804105</v>
      </c>
      <c r="E18" s="54">
        <f t="shared" si="2"/>
        <v>16.423257723729137</v>
      </c>
      <c r="F18" s="26">
        <f t="shared" si="0"/>
        <v>6.7422762708631012E-3</v>
      </c>
      <c r="G18" s="26">
        <f t="shared" si="3"/>
        <v>6.7422762708631012E-3</v>
      </c>
      <c r="H18" s="26">
        <f t="shared" si="4"/>
        <v>4.5458289312643643E-5</v>
      </c>
      <c r="I18" s="12">
        <f t="shared" si="1"/>
        <v>4.1036374137937316E-4</v>
      </c>
      <c r="J18" s="12">
        <f t="shared" si="5"/>
        <v>4.1036374137937316E-4</v>
      </c>
    </row>
    <row r="19" spans="2:22" x14ac:dyDescent="0.25">
      <c r="B19" s="9">
        <v>40449</v>
      </c>
      <c r="C19" s="10">
        <v>16.440000000000001</v>
      </c>
      <c r="D19">
        <f t="shared" si="6"/>
        <v>16.425508289562874</v>
      </c>
      <c r="E19" s="54">
        <f t="shared" si="2"/>
        <v>16.425280406610394</v>
      </c>
      <c r="F19" s="26">
        <f t="shared" si="0"/>
        <v>1.4719593389607155E-2</v>
      </c>
      <c r="G19" s="26">
        <f t="shared" si="3"/>
        <v>1.4719593389607155E-2</v>
      </c>
      <c r="H19" s="26">
        <f t="shared" si="4"/>
        <v>2.1666642955536666E-4</v>
      </c>
      <c r="I19" s="12">
        <f t="shared" si="1"/>
        <v>8.9535239596150575E-4</v>
      </c>
      <c r="J19" s="12">
        <f t="shared" si="5"/>
        <v>8.9535239596150575E-4</v>
      </c>
    </row>
    <row r="20" spans="2:22" x14ac:dyDescent="0.25">
      <c r="B20" s="9">
        <v>40450</v>
      </c>
      <c r="C20" s="10">
        <v>16.36</v>
      </c>
      <c r="D20">
        <f t="shared" si="6"/>
        <v>16.429855802694011</v>
      </c>
      <c r="E20" s="54">
        <f t="shared" si="2"/>
        <v>16.429696284627276</v>
      </c>
      <c r="F20" s="26">
        <f t="shared" si="0"/>
        <v>-6.9696284627276839E-2</v>
      </c>
      <c r="G20" s="26">
        <f t="shared" si="3"/>
        <v>6.9696284627276839E-2</v>
      </c>
      <c r="H20" s="26">
        <f t="shared" si="4"/>
        <v>4.8575720908463861E-3</v>
      </c>
      <c r="I20" s="12">
        <f t="shared" si="1"/>
        <v>-4.2601640970218119E-3</v>
      </c>
      <c r="J20" s="12">
        <f t="shared" si="5"/>
        <v>4.2601640970218119E-3</v>
      </c>
    </row>
    <row r="21" spans="2:22" x14ac:dyDescent="0.25">
      <c r="B21" s="9">
        <v>40451</v>
      </c>
      <c r="C21" s="10">
        <v>16.25</v>
      </c>
      <c r="D21">
        <f t="shared" si="6"/>
        <v>16.408899061885805</v>
      </c>
      <c r="E21" s="54">
        <f t="shared" si="2"/>
        <v>16.408787399239092</v>
      </c>
      <c r="F21" s="26">
        <f t="shared" si="0"/>
        <v>-0.1587873992390918</v>
      </c>
      <c r="G21" s="26">
        <f t="shared" si="3"/>
        <v>0.1587873992390918</v>
      </c>
      <c r="H21" s="26">
        <f t="shared" si="4"/>
        <v>2.5213438157114729E-2</v>
      </c>
      <c r="I21" s="12">
        <f t="shared" si="1"/>
        <v>-9.7715322608671884E-3</v>
      </c>
      <c r="J21" s="12">
        <f t="shared" si="5"/>
        <v>9.7715322608671884E-3</v>
      </c>
    </row>
    <row r="22" spans="2:22" x14ac:dyDescent="0.25">
      <c r="B22" s="9">
        <v>40452</v>
      </c>
      <c r="C22" s="10">
        <v>16.36</v>
      </c>
      <c r="D22">
        <f t="shared" si="6"/>
        <v>16.361229343320062</v>
      </c>
      <c r="E22" s="54">
        <f t="shared" si="2"/>
        <v>16.361151179467363</v>
      </c>
      <c r="F22" s="26">
        <f t="shared" si="0"/>
        <v>-1.151179467363761E-3</v>
      </c>
      <c r="G22" s="26">
        <f t="shared" si="3"/>
        <v>1.151179467363761E-3</v>
      </c>
      <c r="H22" s="26">
        <f t="shared" si="4"/>
        <v>1.3252141660799124E-6</v>
      </c>
      <c r="I22" s="12">
        <f t="shared" si="1"/>
        <v>-7.036549311514432E-5</v>
      </c>
      <c r="J22" s="12">
        <f t="shared" si="5"/>
        <v>7.036549311514432E-5</v>
      </c>
    </row>
    <row r="23" spans="2:22" x14ac:dyDescent="0.25">
      <c r="F23" s="26"/>
      <c r="G23" s="26">
        <f>AVERAGE(G4:G22)</f>
        <v>0.22147588206763827</v>
      </c>
      <c r="H23" s="26">
        <f>AVERAGE(H4:H22)</f>
        <v>7.1506567587459116E-2</v>
      </c>
      <c r="I23" s="12"/>
      <c r="J23" s="12">
        <f>AVERAGE(J4:J22)</f>
        <v>1.3651852042056737E-2</v>
      </c>
    </row>
    <row r="24" spans="2:22" x14ac:dyDescent="0.25">
      <c r="B24" s="18"/>
      <c r="G24" s="13" t="s">
        <v>10</v>
      </c>
      <c r="H24" s="13" t="s">
        <v>11</v>
      </c>
      <c r="I24" s="13"/>
      <c r="J24" s="25" t="s">
        <v>12</v>
      </c>
    </row>
    <row r="25" spans="2:22" ht="30.75" customHeight="1" x14ac:dyDescent="0.25">
      <c r="C25" s="48" t="s">
        <v>23</v>
      </c>
      <c r="D25" s="48"/>
      <c r="E25" s="48"/>
    </row>
    <row r="26" spans="2:22" x14ac:dyDescent="0.25">
      <c r="C26" s="13"/>
    </row>
    <row r="27" spans="2:22" ht="15" x14ac:dyDescent="0.25">
      <c r="B27" s="35" t="s">
        <v>16</v>
      </c>
      <c r="C27" s="31">
        <v>40424</v>
      </c>
      <c r="D27" s="31">
        <v>40428</v>
      </c>
      <c r="E27" s="31">
        <v>40429</v>
      </c>
      <c r="F27" s="31">
        <v>40430</v>
      </c>
      <c r="G27" s="31">
        <v>40431</v>
      </c>
      <c r="H27" s="31">
        <v>40434</v>
      </c>
      <c r="I27" s="31">
        <v>40435</v>
      </c>
      <c r="J27" s="31">
        <v>40436</v>
      </c>
      <c r="K27" s="31">
        <v>40437</v>
      </c>
      <c r="L27" s="31">
        <v>40438</v>
      </c>
      <c r="M27" s="31">
        <v>40441</v>
      </c>
      <c r="N27" s="31">
        <v>40442</v>
      </c>
      <c r="O27" s="31">
        <v>40443</v>
      </c>
      <c r="P27" s="31">
        <v>40444</v>
      </c>
      <c r="Q27" s="31">
        <v>40445</v>
      </c>
      <c r="R27" s="31">
        <v>40448</v>
      </c>
      <c r="S27" s="31">
        <v>40449</v>
      </c>
      <c r="T27" s="31">
        <v>40450</v>
      </c>
      <c r="U27" s="31">
        <v>40451</v>
      </c>
      <c r="V27" s="31">
        <v>40452</v>
      </c>
    </row>
    <row r="28" spans="2:22" ht="15" x14ac:dyDescent="0.25">
      <c r="B28" s="33" t="s">
        <v>1</v>
      </c>
      <c r="C28" s="32">
        <v>18.43</v>
      </c>
      <c r="D28" s="32">
        <v>18.12</v>
      </c>
      <c r="E28" s="32">
        <v>17.899999999999999</v>
      </c>
      <c r="F28" s="32">
        <v>18</v>
      </c>
      <c r="G28" s="32">
        <v>17.97</v>
      </c>
      <c r="H28" s="32">
        <v>18.556999999999999</v>
      </c>
      <c r="I28" s="32">
        <v>18.739999999999998</v>
      </c>
      <c r="J28" s="32">
        <v>18.72</v>
      </c>
      <c r="K28" s="32">
        <v>18.97</v>
      </c>
      <c r="L28" s="32">
        <v>18.809999999999999</v>
      </c>
      <c r="M28" s="32">
        <v>18.93</v>
      </c>
      <c r="N28" s="32">
        <v>19.14</v>
      </c>
      <c r="O28" s="32">
        <v>19.010000000000002</v>
      </c>
      <c r="P28" s="32">
        <v>18.98</v>
      </c>
      <c r="Q28" s="32">
        <v>19.422999999999998</v>
      </c>
      <c r="R28" s="32">
        <v>19.234999999999999</v>
      </c>
      <c r="S28" s="32">
        <v>19.504999999999999</v>
      </c>
      <c r="T28" s="32">
        <v>19.239999999999998</v>
      </c>
      <c r="U28" s="32">
        <v>19.2</v>
      </c>
      <c r="V28" s="32">
        <v>19.32</v>
      </c>
    </row>
    <row r="29" spans="2:22" ht="15" x14ac:dyDescent="0.25">
      <c r="B29" s="35" t="s">
        <v>17</v>
      </c>
      <c r="C29" t="e">
        <v>#N/A</v>
      </c>
      <c r="D29" s="34">
        <f>C28</f>
        <v>18.43</v>
      </c>
      <c r="E29" s="34">
        <f>0.1*D28+0.9*D29</f>
        <v>18.399000000000001</v>
      </c>
      <c r="F29" s="34">
        <f t="shared" ref="F29:V29" si="7">0.1*E28+0.9*E29</f>
        <v>18.3491</v>
      </c>
      <c r="G29" s="34">
        <f t="shared" si="7"/>
        <v>18.31419</v>
      </c>
      <c r="H29" s="34">
        <f t="shared" si="7"/>
        <v>18.279771</v>
      </c>
      <c r="I29" s="34">
        <f t="shared" si="7"/>
        <v>18.307493900000001</v>
      </c>
      <c r="J29" s="34">
        <f t="shared" si="7"/>
        <v>18.350744509999998</v>
      </c>
      <c r="K29" s="34">
        <f t="shared" si="7"/>
        <v>18.387670058999998</v>
      </c>
      <c r="L29" s="34">
        <f t="shared" si="7"/>
        <v>18.445903053099997</v>
      </c>
      <c r="M29" s="34">
        <f t="shared" si="7"/>
        <v>18.482312747789997</v>
      </c>
      <c r="N29" s="34">
        <f t="shared" si="7"/>
        <v>18.527081473010998</v>
      </c>
      <c r="O29" s="34">
        <f t="shared" si="7"/>
        <v>18.588373325709899</v>
      </c>
      <c r="P29" s="34">
        <f t="shared" si="7"/>
        <v>18.63053599313891</v>
      </c>
      <c r="Q29" s="34">
        <f t="shared" si="7"/>
        <v>18.66548239382502</v>
      </c>
      <c r="R29" s="34">
        <f t="shared" si="7"/>
        <v>18.741234154442516</v>
      </c>
      <c r="S29" s="34">
        <f t="shared" si="7"/>
        <v>18.790610738998264</v>
      </c>
      <c r="T29" s="34">
        <f t="shared" si="7"/>
        <v>18.862049665098439</v>
      </c>
      <c r="U29" s="34">
        <f t="shared" si="7"/>
        <v>18.899844698588595</v>
      </c>
      <c r="V29" s="34">
        <f t="shared" si="7"/>
        <v>18.929860228729737</v>
      </c>
    </row>
    <row r="30" spans="2:22" ht="15" x14ac:dyDescent="0.25">
      <c r="B30" s="35" t="s">
        <v>18</v>
      </c>
      <c r="C30" t="e">
        <v>#N/A</v>
      </c>
      <c r="D30" s="34">
        <f>C28</f>
        <v>18.43</v>
      </c>
      <c r="E30" s="34">
        <f>0.5*D28+0.5*D30</f>
        <v>18.274999999999999</v>
      </c>
      <c r="F30" s="34">
        <f t="shared" ref="F30:V30" si="8">0.5*E28+0.5*E30</f>
        <v>18.087499999999999</v>
      </c>
      <c r="G30" s="34">
        <f t="shared" si="8"/>
        <v>18.043749999999999</v>
      </c>
      <c r="H30" s="34">
        <f t="shared" si="8"/>
        <v>18.006875000000001</v>
      </c>
      <c r="I30" s="34">
        <f t="shared" si="8"/>
        <v>18.281937499999998</v>
      </c>
      <c r="J30" s="34">
        <f t="shared" si="8"/>
        <v>18.510968749999996</v>
      </c>
      <c r="K30" s="34">
        <f t="shared" si="8"/>
        <v>18.615484374999998</v>
      </c>
      <c r="L30" s="34">
        <f t="shared" si="8"/>
        <v>18.792742187499996</v>
      </c>
      <c r="M30" s="34">
        <f t="shared" si="8"/>
        <v>18.801371093749999</v>
      </c>
      <c r="N30" s="34">
        <f t="shared" si="8"/>
        <v>18.865685546875</v>
      </c>
      <c r="O30" s="34">
        <f t="shared" si="8"/>
        <v>19.0028427734375</v>
      </c>
      <c r="P30" s="34">
        <f t="shared" si="8"/>
        <v>19.006421386718749</v>
      </c>
      <c r="Q30" s="34">
        <f t="shared" si="8"/>
        <v>18.993210693359373</v>
      </c>
      <c r="R30" s="34">
        <f t="shared" si="8"/>
        <v>19.208105346679687</v>
      </c>
      <c r="S30" s="34">
        <f t="shared" si="8"/>
        <v>19.221552673339843</v>
      </c>
      <c r="T30" s="34">
        <f t="shared" si="8"/>
        <v>19.363276336669919</v>
      </c>
      <c r="U30" s="34">
        <f t="shared" si="8"/>
        <v>19.301638168334961</v>
      </c>
      <c r="V30" s="34">
        <f t="shared" si="8"/>
        <v>19.250819084167482</v>
      </c>
    </row>
    <row r="44" spans="3:13" ht="18.75" x14ac:dyDescent="0.3">
      <c r="C44" s="47" t="s">
        <v>20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</row>
  </sheetData>
  <mergeCells count="2">
    <mergeCell ref="C44:M44"/>
    <mergeCell ref="C25:E25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E637-A556-4873-A74E-02939A9720A7}">
  <dimension ref="B1:W44"/>
  <sheetViews>
    <sheetView zoomScale="70" zoomScaleNormal="70" workbookViewId="0">
      <selection activeCell="D7" sqref="D7"/>
    </sheetView>
  </sheetViews>
  <sheetFormatPr defaultRowHeight="15" x14ac:dyDescent="0.25"/>
  <cols>
    <col min="1" max="1" width="9.140625" style="7"/>
    <col min="2" max="2" width="12.140625" style="7" bestFit="1" customWidth="1"/>
    <col min="3" max="3" width="19" style="7" bestFit="1" customWidth="1"/>
    <col min="4" max="12" width="14.28515625" style="7" bestFit="1" customWidth="1"/>
    <col min="13" max="13" width="20.5703125" style="7" bestFit="1" customWidth="1"/>
    <col min="14" max="22" width="14.28515625" style="7" bestFit="1" customWidth="1"/>
    <col min="23" max="16384" width="9.140625" style="7"/>
  </cols>
  <sheetData>
    <row r="1" spans="2:15" ht="15.75" x14ac:dyDescent="0.25">
      <c r="B1" s="8" t="s">
        <v>5</v>
      </c>
    </row>
    <row r="2" spans="2:15" ht="30.75" customHeight="1" thickBot="1" x14ac:dyDescent="0.3">
      <c r="B2" s="23" t="s">
        <v>0</v>
      </c>
      <c r="C2" s="38" t="s">
        <v>6</v>
      </c>
      <c r="D2" s="39" t="s">
        <v>28</v>
      </c>
      <c r="E2" s="40" t="s">
        <v>29</v>
      </c>
      <c r="F2" s="24" t="s">
        <v>7</v>
      </c>
      <c r="G2" s="24" t="s">
        <v>25</v>
      </c>
      <c r="H2" s="24" t="s">
        <v>26</v>
      </c>
      <c r="I2" s="24" t="s">
        <v>27</v>
      </c>
      <c r="J2" s="24" t="s">
        <v>30</v>
      </c>
    </row>
    <row r="3" spans="2:15" ht="16.5" thickTop="1" x14ac:dyDescent="0.25">
      <c r="B3" s="9">
        <v>40424</v>
      </c>
      <c r="C3" s="41">
        <v>10447.93</v>
      </c>
      <c r="D3" s="42" t="e">
        <v>#N/A</v>
      </c>
      <c r="E3" s="42"/>
    </row>
    <row r="4" spans="2:15" ht="15.75" x14ac:dyDescent="0.25">
      <c r="B4" s="9">
        <v>40428</v>
      </c>
      <c r="C4" s="41">
        <v>10340.69</v>
      </c>
      <c r="D4" t="e">
        <v>#N/A</v>
      </c>
      <c r="E4" s="55">
        <f>C3</f>
        <v>10447.93</v>
      </c>
      <c r="F4" s="26">
        <f>C4-E4</f>
        <v>-107.23999999999978</v>
      </c>
      <c r="G4" s="7">
        <f>ABS(F4)</f>
        <v>107.23999999999978</v>
      </c>
      <c r="H4" s="7">
        <f>F4^2</f>
        <v>11500.417599999953</v>
      </c>
      <c r="I4" s="12">
        <f>F4/C4</f>
        <v>-1.0370681260147995E-2</v>
      </c>
      <c r="J4" s="12">
        <f>ABS(I4)</f>
        <v>1.0370681260147995E-2</v>
      </c>
      <c r="M4" s="16" t="s">
        <v>8</v>
      </c>
      <c r="N4" s="16">
        <v>0.3</v>
      </c>
      <c r="O4" s="16" t="s">
        <v>13</v>
      </c>
    </row>
    <row r="5" spans="2:15" ht="15.75" x14ac:dyDescent="0.25">
      <c r="B5" s="9">
        <v>40429</v>
      </c>
      <c r="C5" s="41">
        <v>10387.01</v>
      </c>
      <c r="D5" s="43">
        <f>C4</f>
        <v>10340.69</v>
      </c>
      <c r="E5" s="55">
        <f>C4*$N$4+$N$6*E4</f>
        <v>10415.758</v>
      </c>
      <c r="F5" s="7">
        <f t="shared" ref="F5:F22" si="0">C5-E5</f>
        <v>-28.747999999999593</v>
      </c>
      <c r="G5" s="7">
        <f t="shared" ref="G5:G22" si="1">ABS(F5)</f>
        <v>28.747999999999593</v>
      </c>
      <c r="H5" s="7">
        <f t="shared" ref="H5:H22" si="2">F5^2</f>
        <v>826.44750399997656</v>
      </c>
      <c r="I5" s="12">
        <f t="shared" ref="I5:I22" si="3">F5/C5</f>
        <v>-2.7676877176395893E-3</v>
      </c>
      <c r="J5" s="12">
        <f t="shared" ref="J5:J22" si="4">ABS(I5)</f>
        <v>2.7676877176395893E-3</v>
      </c>
      <c r="M5" s="16"/>
      <c r="N5" s="16"/>
      <c r="O5" s="16"/>
    </row>
    <row r="6" spans="2:15" ht="15.75" x14ac:dyDescent="0.25">
      <c r="B6" s="9">
        <v>40430</v>
      </c>
      <c r="C6" s="41">
        <v>10415.24</v>
      </c>
      <c r="D6">
        <f t="shared" ref="D6:D22" si="5">0.3*C5+0.7*D5</f>
        <v>10354.585999999999</v>
      </c>
      <c r="E6" s="55">
        <f t="shared" ref="E6:E22" si="6">C5*$N$4+$N$6*E5</f>
        <v>10407.133599999999</v>
      </c>
      <c r="F6" s="7">
        <f t="shared" si="0"/>
        <v>8.1064000000005763</v>
      </c>
      <c r="G6" s="7">
        <f t="shared" si="1"/>
        <v>8.1064000000005763</v>
      </c>
      <c r="H6" s="7">
        <f t="shared" si="2"/>
        <v>65.71372096000934</v>
      </c>
      <c r="I6" s="12">
        <f t="shared" si="3"/>
        <v>7.7832099884405704E-4</v>
      </c>
      <c r="J6" s="12">
        <f t="shared" si="4"/>
        <v>7.7832099884405704E-4</v>
      </c>
      <c r="M6" s="16" t="s">
        <v>15</v>
      </c>
      <c r="N6" s="16">
        <f>1-N4</f>
        <v>0.7</v>
      </c>
      <c r="O6" s="16" t="s">
        <v>14</v>
      </c>
    </row>
    <row r="7" spans="2:15" ht="15.75" x14ac:dyDescent="0.25">
      <c r="B7" s="9">
        <v>40431</v>
      </c>
      <c r="C7" s="41">
        <v>10462.77</v>
      </c>
      <c r="D7">
        <f t="shared" si="5"/>
        <v>10372.782199999998</v>
      </c>
      <c r="E7" s="55">
        <f t="shared" si="6"/>
        <v>10409.565519999998</v>
      </c>
      <c r="F7" s="7">
        <f t="shared" si="0"/>
        <v>53.20448000000215</v>
      </c>
      <c r="G7" s="7">
        <f t="shared" si="1"/>
        <v>53.20448000000215</v>
      </c>
      <c r="H7" s="7">
        <f t="shared" si="2"/>
        <v>2830.7166920706286</v>
      </c>
      <c r="I7" s="12">
        <f t="shared" si="3"/>
        <v>5.085123729184733E-3</v>
      </c>
      <c r="J7" s="12">
        <f t="shared" si="4"/>
        <v>5.085123729184733E-3</v>
      </c>
    </row>
    <row r="8" spans="2:15" ht="15.75" x14ac:dyDescent="0.25">
      <c r="B8" s="9">
        <v>40434</v>
      </c>
      <c r="C8" s="41">
        <v>10544.13</v>
      </c>
      <c r="D8">
        <f t="shared" si="5"/>
        <v>10399.778539999999</v>
      </c>
      <c r="E8" s="55">
        <f t="shared" si="6"/>
        <v>10425.526863999999</v>
      </c>
      <c r="F8" s="7">
        <f t="shared" si="0"/>
        <v>118.60313599999972</v>
      </c>
      <c r="G8" s="7">
        <f t="shared" si="1"/>
        <v>118.60313599999972</v>
      </c>
      <c r="H8" s="7">
        <f t="shared" si="2"/>
        <v>14066.703869034431</v>
      </c>
      <c r="I8" s="12">
        <f t="shared" si="3"/>
        <v>1.1248261923933007E-2</v>
      </c>
      <c r="J8" s="12">
        <f t="shared" si="4"/>
        <v>1.1248261923933007E-2</v>
      </c>
    </row>
    <row r="9" spans="2:15" ht="15.75" x14ac:dyDescent="0.25">
      <c r="B9" s="9">
        <v>40435</v>
      </c>
      <c r="C9" s="41">
        <v>10526.49</v>
      </c>
      <c r="D9">
        <f t="shared" si="5"/>
        <v>10443.083977999999</v>
      </c>
      <c r="E9" s="55">
        <f t="shared" si="6"/>
        <v>10461.107804799998</v>
      </c>
      <c r="F9" s="7">
        <f t="shared" si="0"/>
        <v>65.382195200001661</v>
      </c>
      <c r="G9" s="7">
        <f t="shared" si="1"/>
        <v>65.382195200001661</v>
      </c>
      <c r="H9" s="7">
        <f t="shared" si="2"/>
        <v>4274.8314491711199</v>
      </c>
      <c r="I9" s="12">
        <f t="shared" si="3"/>
        <v>6.2112057485450194E-3</v>
      </c>
      <c r="J9" s="12">
        <f t="shared" si="4"/>
        <v>6.2112057485450194E-3</v>
      </c>
    </row>
    <row r="10" spans="2:15" ht="15.75" x14ac:dyDescent="0.25">
      <c r="B10" s="9">
        <v>40436</v>
      </c>
      <c r="C10" s="41">
        <v>10572.73</v>
      </c>
      <c r="D10">
        <f t="shared" si="5"/>
        <v>10468.105784599999</v>
      </c>
      <c r="E10" s="55">
        <f t="shared" si="6"/>
        <v>10480.722463359998</v>
      </c>
      <c r="F10" s="7">
        <f t="shared" si="0"/>
        <v>92.00753664000149</v>
      </c>
      <c r="G10" s="7">
        <f t="shared" si="1"/>
        <v>92.00753664000149</v>
      </c>
      <c r="H10" s="7">
        <f t="shared" si="2"/>
        <v>8465.386798561216</v>
      </c>
      <c r="I10" s="12">
        <f t="shared" si="3"/>
        <v>8.7023442989654989E-3</v>
      </c>
      <c r="J10" s="12">
        <f t="shared" si="4"/>
        <v>8.7023442989654989E-3</v>
      </c>
    </row>
    <row r="11" spans="2:15" ht="15.75" x14ac:dyDescent="0.25">
      <c r="B11" s="9">
        <v>40437</v>
      </c>
      <c r="C11" s="41">
        <v>10594.83</v>
      </c>
      <c r="D11">
        <f t="shared" si="5"/>
        <v>10499.493049219998</v>
      </c>
      <c r="E11" s="55">
        <f t="shared" si="6"/>
        <v>10508.324724351998</v>
      </c>
      <c r="F11" s="7">
        <f t="shared" si="0"/>
        <v>86.505275648001771</v>
      </c>
      <c r="G11" s="7">
        <f t="shared" si="1"/>
        <v>86.505275648001771</v>
      </c>
      <c r="H11" s="7">
        <f t="shared" si="2"/>
        <v>7483.1627149367678</v>
      </c>
      <c r="I11" s="12">
        <f t="shared" si="3"/>
        <v>8.1648573547665956E-3</v>
      </c>
      <c r="J11" s="12">
        <f t="shared" si="4"/>
        <v>8.1648573547665956E-3</v>
      </c>
    </row>
    <row r="12" spans="2:15" ht="15.75" x14ac:dyDescent="0.25">
      <c r="B12" s="9">
        <v>40438</v>
      </c>
      <c r="C12" s="41">
        <v>10607.85</v>
      </c>
      <c r="D12">
        <f t="shared" si="5"/>
        <v>10528.094134453999</v>
      </c>
      <c r="E12" s="55">
        <f t="shared" si="6"/>
        <v>10534.276307046399</v>
      </c>
      <c r="F12" s="7">
        <f t="shared" si="0"/>
        <v>73.573692953601494</v>
      </c>
      <c r="G12" s="7">
        <f t="shared" si="1"/>
        <v>73.573692953601494</v>
      </c>
      <c r="H12" s="7">
        <f t="shared" si="2"/>
        <v>5413.0882948308299</v>
      </c>
      <c r="I12" s="12">
        <f t="shared" si="3"/>
        <v>6.935778027932285E-3</v>
      </c>
      <c r="J12" s="12">
        <f t="shared" si="4"/>
        <v>6.935778027932285E-3</v>
      </c>
    </row>
    <row r="13" spans="2:15" ht="15.75" x14ac:dyDescent="0.25">
      <c r="B13" s="9">
        <v>40441</v>
      </c>
      <c r="C13" s="41">
        <v>10753.62</v>
      </c>
      <c r="D13">
        <f t="shared" si="5"/>
        <v>10552.020894117799</v>
      </c>
      <c r="E13" s="55">
        <f t="shared" si="6"/>
        <v>10556.348414932479</v>
      </c>
      <c r="F13" s="7">
        <f t="shared" si="0"/>
        <v>197.2715850675213</v>
      </c>
      <c r="G13" s="7">
        <f t="shared" si="1"/>
        <v>197.2715850675213</v>
      </c>
      <c r="H13" s="7">
        <f t="shared" si="2"/>
        <v>38916.078275052292</v>
      </c>
      <c r="I13" s="12">
        <f t="shared" si="3"/>
        <v>1.8344667662379858E-2</v>
      </c>
      <c r="J13" s="12">
        <f t="shared" si="4"/>
        <v>1.8344667662379858E-2</v>
      </c>
    </row>
    <row r="14" spans="2:15" ht="15.75" x14ac:dyDescent="0.25">
      <c r="B14" s="9">
        <v>40442</v>
      </c>
      <c r="C14" s="41">
        <v>10761.03</v>
      </c>
      <c r="D14">
        <f t="shared" si="5"/>
        <v>10612.500625882458</v>
      </c>
      <c r="E14" s="55">
        <f t="shared" si="6"/>
        <v>10615.529890452735</v>
      </c>
      <c r="F14" s="7">
        <f t="shared" si="0"/>
        <v>145.50010954726531</v>
      </c>
      <c r="G14" s="7">
        <f t="shared" si="1"/>
        <v>145.50010954726531</v>
      </c>
      <c r="H14" s="7">
        <f t="shared" si="2"/>
        <v>21170.281878266207</v>
      </c>
      <c r="I14" s="12">
        <f t="shared" si="3"/>
        <v>1.3521020715235001E-2</v>
      </c>
      <c r="J14" s="12">
        <f t="shared" si="4"/>
        <v>1.3521020715235001E-2</v>
      </c>
    </row>
    <row r="15" spans="2:15" ht="15.75" x14ac:dyDescent="0.25">
      <c r="B15" s="9">
        <v>40443</v>
      </c>
      <c r="C15" s="41">
        <v>10739.31</v>
      </c>
      <c r="D15">
        <f t="shared" si="5"/>
        <v>10657.05943811772</v>
      </c>
      <c r="E15" s="55">
        <f t="shared" si="6"/>
        <v>10659.179923316915</v>
      </c>
      <c r="F15" s="7">
        <f t="shared" si="0"/>
        <v>80.130076683084553</v>
      </c>
      <c r="G15" s="7">
        <f t="shared" si="1"/>
        <v>80.130076683084553</v>
      </c>
      <c r="H15" s="7">
        <f t="shared" si="2"/>
        <v>6420.8291892370107</v>
      </c>
      <c r="I15" s="12">
        <f t="shared" si="3"/>
        <v>7.4613803571257891E-3</v>
      </c>
      <c r="J15" s="12">
        <f t="shared" si="4"/>
        <v>7.4613803571257891E-3</v>
      </c>
    </row>
    <row r="16" spans="2:15" ht="15.75" x14ac:dyDescent="0.25">
      <c r="B16" s="9">
        <v>40444</v>
      </c>
      <c r="C16" s="41">
        <v>10662.42</v>
      </c>
      <c r="D16">
        <f t="shared" si="5"/>
        <v>10681.734606682403</v>
      </c>
      <c r="E16" s="55">
        <f t="shared" si="6"/>
        <v>10683.218946321838</v>
      </c>
      <c r="F16" s="7">
        <f t="shared" si="0"/>
        <v>-20.79894632183823</v>
      </c>
      <c r="G16" s="7">
        <f t="shared" si="1"/>
        <v>20.79894632183823</v>
      </c>
      <c r="H16" s="7">
        <f t="shared" si="2"/>
        <v>432.59616809870801</v>
      </c>
      <c r="I16" s="12">
        <f t="shared" si="3"/>
        <v>-1.9506778312839139E-3</v>
      </c>
      <c r="J16" s="12">
        <f t="shared" si="4"/>
        <v>1.9506778312839139E-3</v>
      </c>
    </row>
    <row r="17" spans="2:23" ht="15.75" x14ac:dyDescent="0.25">
      <c r="B17" s="9">
        <v>40445</v>
      </c>
      <c r="C17" s="41">
        <v>10860.26</v>
      </c>
      <c r="D17">
        <f t="shared" si="5"/>
        <v>10675.940224677681</v>
      </c>
      <c r="E17" s="55">
        <f t="shared" si="6"/>
        <v>10676.979262425286</v>
      </c>
      <c r="F17" s="7">
        <f t="shared" si="0"/>
        <v>183.28073757471429</v>
      </c>
      <c r="G17" s="7">
        <f t="shared" si="1"/>
        <v>183.28073757471429</v>
      </c>
      <c r="H17" s="7">
        <f t="shared" si="2"/>
        <v>33591.828765931285</v>
      </c>
      <c r="I17" s="12">
        <f t="shared" si="3"/>
        <v>1.6876275298631366E-2</v>
      </c>
      <c r="J17" s="12">
        <f t="shared" si="4"/>
        <v>1.6876275298631366E-2</v>
      </c>
    </row>
    <row r="18" spans="2:23" ht="15.75" x14ac:dyDescent="0.25">
      <c r="B18" s="9">
        <v>40448</v>
      </c>
      <c r="C18" s="41">
        <v>10812.04</v>
      </c>
      <c r="D18">
        <f t="shared" si="5"/>
        <v>10731.236157274376</v>
      </c>
      <c r="E18" s="55">
        <f t="shared" si="6"/>
        <v>10731.9634836977</v>
      </c>
      <c r="F18" s="7">
        <f t="shared" si="0"/>
        <v>80.076516302300661</v>
      </c>
      <c r="G18" s="7">
        <f t="shared" si="1"/>
        <v>80.076516302300661</v>
      </c>
      <c r="H18" s="7">
        <f t="shared" si="2"/>
        <v>6412.2484631126235</v>
      </c>
      <c r="I18" s="12">
        <f t="shared" si="3"/>
        <v>7.4062356689672485E-3</v>
      </c>
      <c r="J18" s="12">
        <f t="shared" si="4"/>
        <v>7.4062356689672485E-3</v>
      </c>
    </row>
    <row r="19" spans="2:23" ht="15.75" x14ac:dyDescent="0.25">
      <c r="B19" s="9">
        <v>40449</v>
      </c>
      <c r="C19" s="41">
        <v>10858.14</v>
      </c>
      <c r="D19">
        <f t="shared" si="5"/>
        <v>10755.477310092063</v>
      </c>
      <c r="E19" s="55">
        <f t="shared" si="6"/>
        <v>10755.986438588388</v>
      </c>
      <c r="F19" s="7">
        <f t="shared" si="0"/>
        <v>102.15356141161101</v>
      </c>
      <c r="G19" s="7">
        <f t="shared" si="1"/>
        <v>102.15356141161101</v>
      </c>
      <c r="H19" s="7">
        <f t="shared" si="2"/>
        <v>10435.350109075782</v>
      </c>
      <c r="I19" s="12">
        <f t="shared" si="3"/>
        <v>9.4080166042813055E-3</v>
      </c>
      <c r="J19" s="12">
        <f t="shared" si="4"/>
        <v>9.4080166042813055E-3</v>
      </c>
    </row>
    <row r="20" spans="2:23" ht="15.75" x14ac:dyDescent="0.25">
      <c r="B20" s="9">
        <v>40450</v>
      </c>
      <c r="C20" s="41">
        <v>10835.28</v>
      </c>
      <c r="D20">
        <f t="shared" si="5"/>
        <v>10786.276117064443</v>
      </c>
      <c r="E20" s="55">
        <f t="shared" si="6"/>
        <v>10786.632507011871</v>
      </c>
      <c r="F20" s="7">
        <f t="shared" si="0"/>
        <v>48.64749298812967</v>
      </c>
      <c r="G20" s="7">
        <f t="shared" si="1"/>
        <v>48.64749298812967</v>
      </c>
      <c r="H20" s="7">
        <f t="shared" si="2"/>
        <v>2366.5785740301253</v>
      </c>
      <c r="I20" s="12">
        <f t="shared" si="3"/>
        <v>4.48973104415665E-3</v>
      </c>
      <c r="J20" s="12">
        <f t="shared" si="4"/>
        <v>4.48973104415665E-3</v>
      </c>
    </row>
    <row r="21" spans="2:23" ht="15.75" x14ac:dyDescent="0.25">
      <c r="B21" s="9">
        <v>40451</v>
      </c>
      <c r="C21" s="41">
        <v>10788.05</v>
      </c>
      <c r="D21">
        <f t="shared" si="5"/>
        <v>10800.97728194511</v>
      </c>
      <c r="E21" s="55">
        <f t="shared" si="6"/>
        <v>10801.22675490831</v>
      </c>
      <c r="F21" s="7">
        <f t="shared" si="0"/>
        <v>-13.176754908310613</v>
      </c>
      <c r="G21" s="7">
        <f t="shared" si="1"/>
        <v>13.176754908310613</v>
      </c>
      <c r="H21" s="7">
        <f t="shared" si="2"/>
        <v>173.62686991368784</v>
      </c>
      <c r="I21" s="12">
        <f t="shared" si="3"/>
        <v>-1.2214213790546591E-3</v>
      </c>
      <c r="J21" s="12">
        <f t="shared" si="4"/>
        <v>1.2214213790546591E-3</v>
      </c>
    </row>
    <row r="22" spans="2:23" ht="15.75" x14ac:dyDescent="0.25">
      <c r="B22" s="9">
        <v>40452</v>
      </c>
      <c r="C22" s="41">
        <v>10829.68</v>
      </c>
      <c r="D22">
        <f t="shared" si="5"/>
        <v>10797.099097361575</v>
      </c>
      <c r="E22" s="55">
        <f t="shared" si="6"/>
        <v>10797.273728435815</v>
      </c>
      <c r="F22" s="7">
        <f t="shared" si="0"/>
        <v>32.406271564184863</v>
      </c>
      <c r="G22" s="7">
        <f t="shared" si="1"/>
        <v>32.406271564184863</v>
      </c>
      <c r="H22" s="7">
        <f t="shared" si="2"/>
        <v>1050.1664366916964</v>
      </c>
      <c r="I22" s="12">
        <f t="shared" si="3"/>
        <v>2.992357259326671E-3</v>
      </c>
      <c r="J22" s="12">
        <f t="shared" si="4"/>
        <v>2.992357259326671E-3</v>
      </c>
    </row>
    <row r="23" spans="2:23" ht="15.75" x14ac:dyDescent="0.25">
      <c r="B23" s="9"/>
      <c r="C23" s="17"/>
      <c r="G23" s="13">
        <f>AVERAGE(G4:G22)</f>
        <v>80.884882568977304</v>
      </c>
      <c r="H23" s="13">
        <f>AVERAGE(H4:H22)</f>
        <v>9257.6870196302298</v>
      </c>
      <c r="I23" s="13"/>
      <c r="J23" s="25">
        <f>AVERAGE(J4:J22)</f>
        <v>7.5755813094948018E-3</v>
      </c>
    </row>
    <row r="24" spans="2:23" x14ac:dyDescent="0.25">
      <c r="G24" s="13" t="s">
        <v>10</v>
      </c>
      <c r="H24" s="13" t="s">
        <v>11</v>
      </c>
      <c r="I24" s="13"/>
      <c r="J24" s="13" t="s">
        <v>12</v>
      </c>
    </row>
    <row r="25" spans="2:23" x14ac:dyDescent="0.25">
      <c r="C25" s="50" t="s">
        <v>23</v>
      </c>
      <c r="D25" s="50"/>
      <c r="E25" s="50"/>
    </row>
    <row r="27" spans="2:23" x14ac:dyDescent="0.25">
      <c r="B27" s="35" t="s">
        <v>16</v>
      </c>
      <c r="C27" s="31">
        <v>40424</v>
      </c>
      <c r="D27" s="31">
        <v>40428</v>
      </c>
      <c r="E27" s="31">
        <v>40429</v>
      </c>
      <c r="F27" s="31">
        <v>40430</v>
      </c>
      <c r="G27" s="31">
        <v>40431</v>
      </c>
      <c r="H27" s="31">
        <v>40434</v>
      </c>
      <c r="I27" s="31">
        <v>40435</v>
      </c>
      <c r="J27" s="31">
        <v>40436</v>
      </c>
      <c r="K27" s="31">
        <v>40437</v>
      </c>
      <c r="L27" s="31">
        <v>40438</v>
      </c>
      <c r="M27" s="31">
        <v>40441</v>
      </c>
      <c r="N27" s="31">
        <v>40442</v>
      </c>
      <c r="O27" s="31">
        <v>40443</v>
      </c>
      <c r="P27" s="31">
        <v>40444</v>
      </c>
      <c r="Q27" s="31">
        <v>40445</v>
      </c>
      <c r="R27" s="31">
        <v>40448</v>
      </c>
      <c r="S27" s="31">
        <v>40449</v>
      </c>
      <c r="T27" s="31">
        <v>40450</v>
      </c>
      <c r="U27" s="31">
        <v>40451</v>
      </c>
      <c r="V27" s="31">
        <v>40452</v>
      </c>
    </row>
    <row r="28" spans="2:23" ht="18.75" customHeight="1" x14ac:dyDescent="0.25">
      <c r="B28" s="44" t="s">
        <v>6</v>
      </c>
      <c r="C28" s="45">
        <v>10447.93</v>
      </c>
      <c r="D28" s="45">
        <v>10340.69</v>
      </c>
      <c r="E28" s="45">
        <v>10387.01</v>
      </c>
      <c r="F28" s="45">
        <v>10415.24</v>
      </c>
      <c r="G28" s="45">
        <v>10462.77</v>
      </c>
      <c r="H28" s="45">
        <v>10544.13</v>
      </c>
      <c r="I28" s="45">
        <v>10526.49</v>
      </c>
      <c r="J28" s="45">
        <v>10572.73</v>
      </c>
      <c r="K28" s="45">
        <v>10594.83</v>
      </c>
      <c r="L28" s="45">
        <v>10607.85</v>
      </c>
      <c r="M28" s="45">
        <v>10753.62</v>
      </c>
      <c r="N28" s="45">
        <v>10761.03</v>
      </c>
      <c r="O28" s="45">
        <v>10739.31</v>
      </c>
      <c r="P28" s="45">
        <v>10662.42</v>
      </c>
      <c r="Q28" s="45">
        <v>10860.26</v>
      </c>
      <c r="R28" s="45">
        <v>10812.04</v>
      </c>
      <c r="S28" s="45">
        <v>10858.14</v>
      </c>
      <c r="T28" s="45">
        <v>10835.28</v>
      </c>
      <c r="U28" s="45">
        <v>10788.05</v>
      </c>
      <c r="V28" s="45">
        <v>10829.68</v>
      </c>
      <c r="W28" s="26"/>
    </row>
    <row r="29" spans="2:23" x14ac:dyDescent="0.25">
      <c r="B29" s="35" t="s">
        <v>17</v>
      </c>
      <c r="C29" s="30" t="e">
        <v>#N/A</v>
      </c>
      <c r="D29" s="46">
        <f>C28</f>
        <v>10447.93</v>
      </c>
      <c r="E29" s="30">
        <f>0.1*D28+0.9*D29</f>
        <v>10437.206</v>
      </c>
      <c r="F29" s="30">
        <f t="shared" ref="F29:V29" si="7">0.1*E28+0.9*E29</f>
        <v>10432.186399999999</v>
      </c>
      <c r="G29" s="30">
        <f t="shared" si="7"/>
        <v>10430.491759999999</v>
      </c>
      <c r="H29" s="30">
        <f t="shared" si="7"/>
        <v>10433.719583999999</v>
      </c>
      <c r="I29" s="30">
        <f t="shared" si="7"/>
        <v>10444.7606256</v>
      </c>
      <c r="J29" s="30">
        <f t="shared" si="7"/>
        <v>10452.93356304</v>
      </c>
      <c r="K29" s="30">
        <f t="shared" si="7"/>
        <v>10464.913206735999</v>
      </c>
      <c r="L29" s="30">
        <f t="shared" si="7"/>
        <v>10477.904886062399</v>
      </c>
      <c r="M29" s="30">
        <f t="shared" si="7"/>
        <v>10490.89939745616</v>
      </c>
      <c r="N29" s="30">
        <f t="shared" si="7"/>
        <v>10517.171457710545</v>
      </c>
      <c r="O29" s="30">
        <f t="shared" si="7"/>
        <v>10541.55731193949</v>
      </c>
      <c r="P29" s="30">
        <f t="shared" si="7"/>
        <v>10561.332580745542</v>
      </c>
      <c r="Q29" s="30">
        <f t="shared" si="7"/>
        <v>10571.441322670988</v>
      </c>
      <c r="R29" s="30">
        <f t="shared" si="7"/>
        <v>10600.323190403889</v>
      </c>
      <c r="S29" s="30">
        <f t="shared" si="7"/>
        <v>10621.4948713635</v>
      </c>
      <c r="T29" s="30">
        <f t="shared" si="7"/>
        <v>10645.15938422715</v>
      </c>
      <c r="U29" s="30">
        <f t="shared" si="7"/>
        <v>10664.171445804435</v>
      </c>
      <c r="V29" s="30">
        <f t="shared" si="7"/>
        <v>10676.559301223991</v>
      </c>
      <c r="W29" s="26"/>
    </row>
    <row r="30" spans="2:23" x14ac:dyDescent="0.25">
      <c r="B30" s="35" t="s">
        <v>18</v>
      </c>
      <c r="C30" s="30" t="e">
        <v>#N/A</v>
      </c>
      <c r="D30" s="46">
        <f>C28</f>
        <v>10447.93</v>
      </c>
      <c r="E30" s="30">
        <f>0.5*D28+0.5*D30</f>
        <v>10394.310000000001</v>
      </c>
      <c r="F30" s="30">
        <f t="shared" ref="F30:V30" si="8">0.5*E28+0.5*E30</f>
        <v>10390.66</v>
      </c>
      <c r="G30" s="30">
        <f t="shared" si="8"/>
        <v>10402.950000000001</v>
      </c>
      <c r="H30" s="30">
        <f t="shared" si="8"/>
        <v>10432.86</v>
      </c>
      <c r="I30" s="30">
        <f t="shared" si="8"/>
        <v>10488.494999999999</v>
      </c>
      <c r="J30" s="30">
        <f t="shared" si="8"/>
        <v>10507.4925</v>
      </c>
      <c r="K30" s="30">
        <f t="shared" si="8"/>
        <v>10540.11125</v>
      </c>
      <c r="L30" s="30">
        <f t="shared" si="8"/>
        <v>10567.470625</v>
      </c>
      <c r="M30" s="30">
        <f t="shared" si="8"/>
        <v>10587.6603125</v>
      </c>
      <c r="N30" s="30">
        <f t="shared" si="8"/>
        <v>10670.64015625</v>
      </c>
      <c r="O30" s="30">
        <f t="shared" si="8"/>
        <v>10715.835078125001</v>
      </c>
      <c r="P30" s="30">
        <f t="shared" si="8"/>
        <v>10727.572539062501</v>
      </c>
      <c r="Q30" s="30">
        <f t="shared" si="8"/>
        <v>10694.99626953125</v>
      </c>
      <c r="R30" s="30">
        <f t="shared" si="8"/>
        <v>10777.628134765626</v>
      </c>
      <c r="S30" s="30">
        <f t="shared" si="8"/>
        <v>10794.834067382813</v>
      </c>
      <c r="T30" s="30">
        <f t="shared" si="8"/>
        <v>10826.487033691406</v>
      </c>
      <c r="U30" s="30">
        <f t="shared" si="8"/>
        <v>10830.883516845704</v>
      </c>
      <c r="V30" s="30">
        <f t="shared" si="8"/>
        <v>10809.466758422852</v>
      </c>
      <c r="W30" s="26"/>
    </row>
    <row r="44" spans="3:13" ht="18.75" x14ac:dyDescent="0.3">
      <c r="C44" s="47" t="s">
        <v>20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</row>
  </sheetData>
  <mergeCells count="2">
    <mergeCell ref="C44:M44"/>
    <mergeCell ref="C25:E2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D9714B7FC9C4B879E521BFFD7DD3D" ma:contentTypeVersion="5" ma:contentTypeDescription="Create a new document." ma:contentTypeScope="" ma:versionID="1b7ba0da29fe33c2ff412ad979685c67">
  <xsd:schema xmlns:xsd="http://www.w3.org/2001/XMLSchema" xmlns:xs="http://www.w3.org/2001/XMLSchema" xmlns:p="http://schemas.microsoft.com/office/2006/metadata/properties" xmlns:ns2="ef313565-28c0-45e0-a131-002742f4ed4e" targetNamespace="http://schemas.microsoft.com/office/2006/metadata/properties" ma:root="true" ma:fieldsID="bd5e4962291d8d5927d7ac2780dfbf06" ns2:_="">
    <xsd:import namespace="ef313565-28c0-45e0-a131-002742f4ed4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3565-28c0-45e0-a131-002742f4ed4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4B10A3-05F3-4B1B-9D18-557D53A05C2F}"/>
</file>

<file path=customXml/itemProps2.xml><?xml version="1.0" encoding="utf-8"?>
<ds:datastoreItem xmlns:ds="http://schemas.openxmlformats.org/officeDocument/2006/customXml" ds:itemID="{7243CF41-BE23-4F31-A0F0-737E2BF880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IBM</vt:lpstr>
      <vt:lpstr>INTC</vt:lpstr>
      <vt:lpstr>CSCO</vt:lpstr>
      <vt:lpstr>GE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APC 151</cp:lastModifiedBy>
  <dcterms:created xsi:type="dcterms:W3CDTF">2010-10-03T14:19:09Z</dcterms:created>
  <dcterms:modified xsi:type="dcterms:W3CDTF">2023-10-03T12:43:04Z</dcterms:modified>
</cp:coreProperties>
</file>