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2.xml" ContentType="application/vnd.openxmlformats-officedocument.drawingml.chart+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C:\Users\Kouda\Desktop\Vishnu\projects\"/>
    </mc:Choice>
  </mc:AlternateContent>
  <xr:revisionPtr revIDLastSave="0" documentId="8_{BF9D3C47-8ACF-423A-8F76-6B6C204DBCE4}" xr6:coauthVersionLast="47" xr6:coauthVersionMax="47" xr10:uidLastSave="{00000000-0000-0000-0000-000000000000}"/>
  <bookViews>
    <workbookView xWindow="-120" yWindow="-120" windowWidth="20730" windowHeight="11160" tabRatio="775"/>
  </bookViews>
  <sheets>
    <sheet name="Descriptive Statistics" sheetId="6" r:id="rId1"/>
    <sheet name="Visualizations" sheetId="7" r:id="rId2"/>
    <sheet name="Correlations" sheetId="9" r:id="rId3"/>
    <sheet name="corelation sheet" sheetId="12" r:id="rId4"/>
    <sheet name="Regression Analysis" sheetId="4" r:id="rId5"/>
    <sheet name="One Way ANOVA" sheetId="3" r:id="rId6"/>
    <sheet name="Two Way ANOVA Question" sheetId="2" r:id="rId7"/>
    <sheet name="two way annova solution" sheetId="14" r:id="rId8"/>
    <sheet name="Time Series Question" sheetId="1" r:id="rId9"/>
    <sheet name="Optimization" sheetId="8" r:id="rId10"/>
    <sheet name="Optimization_solution" sheetId="15" r:id="rId11"/>
  </sheets>
  <definedNames>
    <definedName name="_xlnm._FilterDatabase" localSheetId="0" hidden="1">'Descriptive Statistics'!$A$1:$H$47</definedName>
    <definedName name="solver_adj" localSheetId="9" hidden="1">Optimization!$C$13,Optimization!$B$13</definedName>
    <definedName name="solver_cvg" localSheetId="9" hidden="1">0.0001</definedName>
    <definedName name="solver_drv" localSheetId="9" hidden="1">1</definedName>
    <definedName name="solver_eng" localSheetId="9" hidden="1">3</definedName>
    <definedName name="solver_est" localSheetId="9" hidden="1">1</definedName>
    <definedName name="solver_itr" localSheetId="9" hidden="1">2147483647</definedName>
    <definedName name="solver_lhs0" localSheetId="9" hidden="1">Optimization!$E$18</definedName>
    <definedName name="solver_lhs1" localSheetId="9" hidden="1">Optimization!$D$13</definedName>
    <definedName name="solver_lhs2" localSheetId="9" hidden="1">Optimization!$E$16</definedName>
    <definedName name="solver_lhs3" localSheetId="9" hidden="1">Optimization!$E$17</definedName>
    <definedName name="solver_lhs4" localSheetId="9" hidden="1">Optimization!$E$18</definedName>
    <definedName name="solver_mip" localSheetId="9" hidden="1">2147483647</definedName>
    <definedName name="solver_mni" localSheetId="9" hidden="1">30</definedName>
    <definedName name="solver_mrt" localSheetId="9" hidden="1">0.075</definedName>
    <definedName name="solver_msl" localSheetId="9" hidden="1">2</definedName>
    <definedName name="solver_neg" localSheetId="9" hidden="1">1</definedName>
    <definedName name="solver_nod" localSheetId="9" hidden="1">2147483647</definedName>
    <definedName name="solver_num" localSheetId="9" hidden="1">4</definedName>
    <definedName name="solver_nwt" localSheetId="9" hidden="1">1</definedName>
    <definedName name="solver_opt" localSheetId="9" hidden="1">Optimization!$C$25</definedName>
    <definedName name="solver_pre" localSheetId="9" hidden="1">0.000001</definedName>
    <definedName name="solver_rbv" localSheetId="9" hidden="1">1</definedName>
    <definedName name="solver_rel0" localSheetId="9" hidden="1">1</definedName>
    <definedName name="solver_rel1" localSheetId="9" hidden="1">2</definedName>
    <definedName name="solver_rel2" localSheetId="9" hidden="1">1</definedName>
    <definedName name="solver_rel3" localSheetId="9" hidden="1">1</definedName>
    <definedName name="solver_rel4" localSheetId="9" hidden="1">1</definedName>
    <definedName name="solver_rhs0" localSheetId="9" hidden="1">28000</definedName>
    <definedName name="solver_rhs1" localSheetId="9" hidden="1">0</definedName>
    <definedName name="solver_rhs2" localSheetId="9" hidden="1">30000</definedName>
    <definedName name="solver_rhs3" localSheetId="9" hidden="1">38000</definedName>
    <definedName name="solver_rhs4" localSheetId="9" hidden="1">28000</definedName>
    <definedName name="solver_rlx" localSheetId="9" hidden="1">2</definedName>
    <definedName name="solver_rsd" localSheetId="9" hidden="1">0</definedName>
    <definedName name="solver_scl" localSheetId="9" hidden="1">1</definedName>
    <definedName name="solver_sho" localSheetId="9" hidden="1">2</definedName>
    <definedName name="solver_ssz" localSheetId="9" hidden="1">100</definedName>
    <definedName name="solver_tim" localSheetId="9" hidden="1">2147483647</definedName>
    <definedName name="solver_tol" localSheetId="9" hidden="1">0.01</definedName>
    <definedName name="solver_typ" localSheetId="9" hidden="1">1</definedName>
    <definedName name="solver_val" localSheetId="9" hidden="1">0</definedName>
    <definedName name="solver_ver" localSheetId="9"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3" i="8" l="1"/>
  <c r="D23" i="8"/>
  <c r="B23" i="8"/>
  <c r="C25" i="8" s="1"/>
  <c r="D17" i="8"/>
  <c r="D18" i="8"/>
  <c r="C17" i="8"/>
  <c r="C18" i="8"/>
  <c r="C16" i="8"/>
  <c r="D16" i="8"/>
  <c r="B16" i="8"/>
  <c r="B17" i="8"/>
  <c r="B18" i="8"/>
  <c r="E18" i="8" s="1"/>
  <c r="O36" i="6"/>
  <c r="O35" i="6"/>
  <c r="L37" i="6"/>
  <c r="L36" i="6"/>
  <c r="L35" i="6"/>
  <c r="L34" i="6"/>
  <c r="W39" i="1"/>
  <c r="Y39" i="1"/>
  <c r="Z39" i="1"/>
  <c r="X39" i="1"/>
  <c r="Z29" i="1"/>
  <c r="Z30" i="1"/>
  <c r="Z31" i="1"/>
  <c r="Z32" i="1"/>
  <c r="Z33" i="1"/>
  <c r="Z34" i="1"/>
  <c r="Z35" i="1"/>
  <c r="Z36" i="1"/>
  <c r="Z37" i="1"/>
  <c r="Z38" i="1"/>
  <c r="Z28" i="1"/>
  <c r="Y29" i="1"/>
  <c r="Y30" i="1"/>
  <c r="Y31" i="1"/>
  <c r="Y32" i="1"/>
  <c r="Y33" i="1"/>
  <c r="Y34" i="1"/>
  <c r="Y35" i="1"/>
  <c r="Y36" i="1"/>
  <c r="Y37" i="1"/>
  <c r="Y38" i="1"/>
  <c r="Y28" i="1"/>
  <c r="X29" i="1"/>
  <c r="X30" i="1"/>
  <c r="X31" i="1"/>
  <c r="X32" i="1"/>
  <c r="X33" i="1"/>
  <c r="X34" i="1"/>
  <c r="X35" i="1"/>
  <c r="X36" i="1"/>
  <c r="X37" i="1"/>
  <c r="X38" i="1"/>
  <c r="X28" i="1"/>
  <c r="W38" i="1"/>
  <c r="W30" i="1"/>
  <c r="W31" i="1"/>
  <c r="W32" i="1"/>
  <c r="W33" i="1"/>
  <c r="W34" i="1"/>
  <c r="W35" i="1"/>
  <c r="W36" i="1"/>
  <c r="W37" i="1"/>
  <c r="W29" i="1"/>
  <c r="W28" i="1"/>
  <c r="Y19" i="1"/>
  <c r="Z19" i="1"/>
  <c r="X19" i="1"/>
  <c r="Z11" i="1"/>
  <c r="Z12" i="1"/>
  <c r="Z13" i="1"/>
  <c r="Z14" i="1"/>
  <c r="Z15" i="1"/>
  <c r="Z16" i="1"/>
  <c r="Z17" i="1"/>
  <c r="Z18" i="1"/>
  <c r="Y11" i="1"/>
  <c r="Y12" i="1"/>
  <c r="Y13" i="1"/>
  <c r="Y14" i="1"/>
  <c r="Y15" i="1"/>
  <c r="Y16" i="1"/>
  <c r="Y17" i="1"/>
  <c r="Y18" i="1"/>
  <c r="X11" i="1"/>
  <c r="X12" i="1"/>
  <c r="X13" i="1"/>
  <c r="X14" i="1"/>
  <c r="X15" i="1"/>
  <c r="X16" i="1"/>
  <c r="X17" i="1"/>
  <c r="X18" i="1"/>
  <c r="W11" i="1"/>
  <c r="W12" i="1"/>
  <c r="W13" i="1"/>
  <c r="W14" i="1"/>
  <c r="W15" i="1"/>
  <c r="W16" i="1"/>
  <c r="W17" i="1"/>
  <c r="W18" i="1"/>
  <c r="W10" i="1"/>
  <c r="X10" i="1"/>
  <c r="P53" i="1"/>
  <c r="Q53" i="1"/>
  <c r="O53" i="1"/>
  <c r="N62" i="1"/>
  <c r="O62" i="1"/>
  <c r="N63" i="1"/>
  <c r="O63" i="1"/>
  <c r="N61" i="1"/>
  <c r="P61" i="1"/>
  <c r="Q61" i="1"/>
  <c r="N60" i="1"/>
  <c r="O60" i="1"/>
  <c r="N59" i="1"/>
  <c r="O59" i="1"/>
  <c r="N58" i="1"/>
  <c r="O58" i="1"/>
  <c r="N56" i="1"/>
  <c r="O56" i="1"/>
  <c r="N55" i="1"/>
  <c r="O55" i="1"/>
  <c r="N54" i="1"/>
  <c r="O54" i="1"/>
  <c r="N57" i="1"/>
  <c r="P57" i="1"/>
  <c r="Q57" i="1"/>
  <c r="P29" i="1"/>
  <c r="P30" i="1"/>
  <c r="Q30" i="1"/>
  <c r="P31" i="1"/>
  <c r="Q31" i="1"/>
  <c r="P32" i="1"/>
  <c r="Q32" i="1"/>
  <c r="P33" i="1"/>
  <c r="Q33" i="1"/>
  <c r="P34" i="1"/>
  <c r="Q34" i="1"/>
  <c r="P35" i="1"/>
  <c r="Q35" i="1"/>
  <c r="P36" i="1"/>
  <c r="Q36" i="1"/>
  <c r="P37" i="1"/>
  <c r="Q37" i="1"/>
  <c r="P38" i="1"/>
  <c r="Q38" i="1"/>
  <c r="P28" i="1"/>
  <c r="Q28" i="1"/>
  <c r="O29" i="1"/>
  <c r="O30" i="1"/>
  <c r="O31" i="1"/>
  <c r="O32" i="1"/>
  <c r="O33" i="1"/>
  <c r="O34" i="1"/>
  <c r="O35" i="1"/>
  <c r="O36" i="1"/>
  <c r="O37" i="1"/>
  <c r="O38" i="1"/>
  <c r="O28" i="1"/>
  <c r="G3" i="4"/>
  <c r="G3" i="4" a="1"/>
  <c r="H3" i="4"/>
  <c r="G4" i="4"/>
  <c r="H4" i="4"/>
  <c r="G5" i="4"/>
  <c r="H5" i="4"/>
  <c r="G6" i="4"/>
  <c r="H6" i="4"/>
  <c r="G7" i="4"/>
  <c r="H7" i="4"/>
  <c r="H18" i="4"/>
  <c r="I18" i="4"/>
  <c r="H22" i="4"/>
  <c r="H24" i="4"/>
  <c r="E16" i="8"/>
  <c r="P56" i="1"/>
  <c r="Q56" i="1"/>
  <c r="O39" i="1"/>
  <c r="P39" i="1"/>
  <c r="O61" i="1"/>
  <c r="P63" i="1"/>
  <c r="Q63" i="1"/>
  <c r="Y10" i="1"/>
  <c r="Z10" i="1"/>
  <c r="O57" i="1"/>
  <c r="P60" i="1"/>
  <c r="Q60" i="1"/>
  <c r="P59" i="1"/>
  <c r="Q59" i="1"/>
  <c r="P55" i="1"/>
  <c r="Q55" i="1"/>
  <c r="P62" i="1"/>
  <c r="Q62" i="1"/>
  <c r="P58" i="1"/>
  <c r="Q58" i="1"/>
  <c r="P54" i="1"/>
  <c r="Q54" i="1"/>
  <c r="Q29" i="1"/>
  <c r="Q39" i="1"/>
  <c r="O64" i="1"/>
  <c r="Q64" i="1"/>
  <c r="P64" i="1"/>
  <c r="E17" i="8" l="1"/>
  <c r="N17" i="8"/>
  <c r="N28" i="8"/>
</calcChain>
</file>

<file path=xl/comments1.xml><?xml version="1.0" encoding="utf-8"?>
<comments xmlns="http://schemas.openxmlformats.org/spreadsheetml/2006/main">
  <authors>
    <author xml:space="preserve"> </author>
  </authors>
  <commentList>
    <comment ref="B1" authorId="0" shapeId="0">
      <text>
        <r>
          <rPr>
            <sz val="8"/>
            <color indexed="8"/>
            <rFont val="Tahoma"/>
            <family val="2"/>
            <charset val="1"/>
          </rPr>
          <t>Current annual salary (in dollars).</t>
        </r>
      </text>
    </comment>
    <comment ref="C1" authorId="0" shapeId="0">
      <text>
        <r>
          <rPr>
            <sz val="8"/>
            <color indexed="8"/>
            <rFont val="Tahoma"/>
            <family val="2"/>
            <charset val="1"/>
          </rPr>
          <t>Number of years employed at Inosmart Inc.</t>
        </r>
      </text>
    </comment>
  </commentList>
</comments>
</file>

<file path=xl/sharedStrings.xml><?xml version="1.0" encoding="utf-8"?>
<sst xmlns="http://schemas.openxmlformats.org/spreadsheetml/2006/main" count="397" uniqueCount="205">
  <si>
    <t>Week</t>
  </si>
  <si>
    <t>Sales (in $'000)</t>
  </si>
  <si>
    <t>A</t>
  </si>
  <si>
    <t>B</t>
  </si>
  <si>
    <t>C</t>
  </si>
  <si>
    <t>First type</t>
  </si>
  <si>
    <t>Second type</t>
  </si>
  <si>
    <t>Third type</t>
  </si>
  <si>
    <t>Dosage</t>
  </si>
  <si>
    <t>Group 1 (0 mg)</t>
  </si>
  <si>
    <t>Group 2 (50 mg)</t>
  </si>
  <si>
    <t>Group 3 ( 100 mg)</t>
  </si>
  <si>
    <t>Salary</t>
  </si>
  <si>
    <t>Years Employed</t>
  </si>
  <si>
    <t>Employees</t>
  </si>
  <si>
    <t>.</t>
  </si>
  <si>
    <t>Employee</t>
  </si>
  <si>
    <t>Years Previous Experience</t>
  </si>
  <si>
    <t>Years Education</t>
  </si>
  <si>
    <t>Gender</t>
  </si>
  <si>
    <t>Department</t>
  </si>
  <si>
    <t>Number Supervised</t>
  </si>
  <si>
    <t>JAN</t>
  </si>
  <si>
    <t>FEB</t>
  </si>
  <si>
    <t>MAR</t>
  </si>
  <si>
    <t>APR</t>
  </si>
  <si>
    <t>MAY</t>
  </si>
  <si>
    <t>JUN</t>
  </si>
  <si>
    <t>JUL</t>
  </si>
  <si>
    <t>AUG</t>
  </si>
  <si>
    <t>SEP</t>
  </si>
  <si>
    <t>OCT</t>
  </si>
  <si>
    <t>NOV</t>
  </si>
  <si>
    <t>DEC</t>
  </si>
  <si>
    <t>St. Louis</t>
  </si>
  <si>
    <t>Phoenix</t>
  </si>
  <si>
    <t>Albany</t>
  </si>
  <si>
    <t>Austin</t>
  </si>
  <si>
    <t>Cincinnati</t>
  </si>
  <si>
    <t>San Francisco</t>
  </si>
  <si>
    <t>Seattle</t>
  </si>
  <si>
    <t>Chicago</t>
  </si>
  <si>
    <t>Atlanta</t>
  </si>
  <si>
    <t>Miami</t>
  </si>
  <si>
    <t>Minneapolis</t>
  </si>
  <si>
    <t>Denver</t>
  </si>
  <si>
    <t>Salt Lake City</t>
  </si>
  <si>
    <t>Raleigh</t>
  </si>
  <si>
    <t>Boston</t>
  </si>
  <si>
    <t>Pittsburgh</t>
  </si>
  <si>
    <t>Mean</t>
  </si>
  <si>
    <t>Standard Error</t>
  </si>
  <si>
    <t>Median</t>
  </si>
  <si>
    <t>Mode</t>
  </si>
  <si>
    <t>Standard Deviation</t>
  </si>
  <si>
    <t>Sample Variance</t>
  </si>
  <si>
    <t>Kurtosis</t>
  </si>
  <si>
    <t>Skewness</t>
  </si>
  <si>
    <t>Range</t>
  </si>
  <si>
    <t>Minimum</t>
  </si>
  <si>
    <t>Maximum</t>
  </si>
  <si>
    <t>Sum</t>
  </si>
  <si>
    <t>Count</t>
  </si>
  <si>
    <t xml:space="preserve">Salary(summary) </t>
  </si>
  <si>
    <t>Years Previous Experience(smmary)</t>
  </si>
  <si>
    <t>Total</t>
  </si>
  <si>
    <t xml:space="preserve">gender\department </t>
  </si>
  <si>
    <t>pivot table</t>
  </si>
  <si>
    <t>sparkline</t>
  </si>
  <si>
    <t>Column 1</t>
  </si>
  <si>
    <t>Column 2</t>
  </si>
  <si>
    <t>Column 3</t>
  </si>
  <si>
    <t>Column 4</t>
  </si>
  <si>
    <t>Column 5</t>
  </si>
  <si>
    <t>Column 6</t>
  </si>
  <si>
    <t>Column 7</t>
  </si>
  <si>
    <t xml:space="preserve">(a) Use Data Analysis to create and show the correlation matrix for the relationships. </t>
  </si>
  <si>
    <r>
      <t xml:space="preserve">(b) Which variables significantly impact the employees salaries? </t>
    </r>
    <r>
      <rPr>
        <sz val="11"/>
        <color indexed="10"/>
        <rFont val="Calibri"/>
        <family val="2"/>
      </rPr>
      <t>Explain why</t>
    </r>
  </si>
  <si>
    <r>
      <rPr>
        <sz val="12"/>
        <color indexed="57"/>
        <rFont val="Calibri"/>
        <family val="2"/>
      </rPr>
      <t>employers education and employers employement</t>
    </r>
    <r>
      <rPr>
        <sz val="12"/>
        <color theme="1"/>
        <rFont val="Calibri"/>
        <family val="2"/>
        <scheme val="minor"/>
      </rPr>
      <t xml:space="preserve"> is impacting signifacntly the emplyees salary as they are having high correlation with the employers salary</t>
    </r>
  </si>
  <si>
    <r>
      <t xml:space="preserve">c) Which variables that are not significantly impacting employee's? </t>
    </r>
    <r>
      <rPr>
        <sz val="11"/>
        <color indexed="10"/>
        <rFont val="Calibri"/>
        <family val="2"/>
      </rPr>
      <t>Explain why</t>
    </r>
  </si>
  <si>
    <t>Years Previous Experience is least significant variable that impacting the salary, then Department and number supervised comes into the order of of least significant. Moreover gender is negatively impacting the salary .</t>
  </si>
  <si>
    <t>INTERCEPT</t>
  </si>
  <si>
    <t>SLOPE</t>
  </si>
  <si>
    <t>Standerd error</t>
  </si>
  <si>
    <t>r square</t>
  </si>
  <si>
    <t>F</t>
  </si>
  <si>
    <t>F-statistic</t>
  </si>
  <si>
    <t>Regression sum of square</t>
  </si>
  <si>
    <t>standerd error for intercept</t>
  </si>
  <si>
    <t>standerd error for y</t>
  </si>
  <si>
    <t>dof</t>
  </si>
  <si>
    <t>residual sum of squares</t>
  </si>
  <si>
    <t xml:space="preserve">step 1: </t>
  </si>
  <si>
    <t>H0 : slope is zero</t>
  </si>
  <si>
    <t xml:space="preserve">HA : Slope is not zero </t>
  </si>
  <si>
    <t>step 2:</t>
  </si>
  <si>
    <t>claculate the t- statistic</t>
  </si>
  <si>
    <t>t-stat(calculated)</t>
  </si>
  <si>
    <t>t-stat(critical)</t>
  </si>
  <si>
    <t>step 3:</t>
  </si>
  <si>
    <t>t_cri( 5%)</t>
  </si>
  <si>
    <t>t_cri(10%)</t>
  </si>
  <si>
    <t>step 4:</t>
  </si>
  <si>
    <t>t calculated is greater than critical value hence we can reject the null hypothesis and slope estimater is related to salary for both alpha is 5 % and 10 %</t>
  </si>
  <si>
    <t>t calculated is greater than critical value hence we can reject the null hypothesis and intercept estimater is related to salary for both alpha 5% and 10%</t>
  </si>
  <si>
    <t>Anova: Single Factor</t>
  </si>
  <si>
    <t>SUMMARY</t>
  </si>
  <si>
    <t>Groups</t>
  </si>
  <si>
    <t>Average</t>
  </si>
  <si>
    <t>Variance</t>
  </si>
  <si>
    <t>ANOVA</t>
  </si>
  <si>
    <t>Source of Variation</t>
  </si>
  <si>
    <t>SS</t>
  </si>
  <si>
    <t>df</t>
  </si>
  <si>
    <t>MS</t>
  </si>
  <si>
    <t>P-value</t>
  </si>
  <si>
    <t>F crit</t>
  </si>
  <si>
    <t>Between Groups</t>
  </si>
  <si>
    <t>Within Groups</t>
  </si>
  <si>
    <t>Group 3 (100 mg)</t>
  </si>
  <si>
    <t xml:space="preserve">1. Use Excel’s ToolPak to compute One-Way ANOVA and submit your statistical output. </t>
  </si>
  <si>
    <t>2. Does dosage level have a significant effect on cholesterol level? explain your answer basing on the p-value</t>
  </si>
  <si>
    <t>p value is less than alpha (5 percent) hence we can reject the null hypothesis, hence dosage level have a significant effect on cholesterol level</t>
  </si>
  <si>
    <t>f calculated id greater than f critical from the summary hence we can reject the null hyopothesis. Hence dosage level have a significant effect on cholesterol leve</t>
  </si>
  <si>
    <t>Anova: Two-Factor With Replication</t>
  </si>
  <si>
    <t>Sample</t>
  </si>
  <si>
    <t>Columns</t>
  </si>
  <si>
    <t>Interaction</t>
  </si>
  <si>
    <t>Within</t>
  </si>
  <si>
    <t>1. Use Excel’s ToolPak to compute Two-Way ANOVA and submit your statistical output.</t>
  </si>
  <si>
    <t>2.Are there any significant main effects or an interaction effect?</t>
  </si>
  <si>
    <t>Interpret your answer</t>
  </si>
  <si>
    <t>H1: Means of observations grouped by one factor are the same</t>
  </si>
  <si>
    <t>H2: Means of oservations grouped by the other factor are the same</t>
  </si>
  <si>
    <t>H0 : No interaction between the factors</t>
  </si>
  <si>
    <t>step 1:</t>
  </si>
  <si>
    <t>HA: interation between the factors</t>
  </si>
  <si>
    <t>F calculated</t>
  </si>
  <si>
    <t>p-calculated</t>
  </si>
  <si>
    <t>F-critincal</t>
  </si>
  <si>
    <t>p-critical(alpha)</t>
  </si>
  <si>
    <t>F calculated(10.62) is greater than the F critical (2.63). We reject the null hypothesis. Hence there is the interaction between the factors</t>
  </si>
  <si>
    <t>p-calculated is less than the alpha(0.05). We reject the null hypothesis. Hence there is the interaction between the factors</t>
  </si>
  <si>
    <t>step 4: conclusion</t>
  </si>
  <si>
    <t>1. Construct a Time Series Plot to determine the pattern that exists in the data. Please explainthe outcome.</t>
  </si>
  <si>
    <t>2. Use a naive method as the forecast the data and compute the following measures of the forecast accuracy</t>
  </si>
  <si>
    <t xml:space="preserve">Mean of Absolute Error (MAE), </t>
  </si>
  <si>
    <t xml:space="preserve">Mean of Squared Error (MSE) and </t>
  </si>
  <si>
    <t xml:space="preserve">Mean of Absolute Percentage Error (MAPE)  </t>
  </si>
  <si>
    <t>forecasted sales</t>
  </si>
  <si>
    <t>absolute percentage error</t>
  </si>
  <si>
    <t>MAPE</t>
  </si>
  <si>
    <t>absolute error</t>
  </si>
  <si>
    <t>MAE</t>
  </si>
  <si>
    <t>MSE</t>
  </si>
  <si>
    <t>squared error</t>
  </si>
  <si>
    <r>
      <t xml:space="preserve">3. Use the </t>
    </r>
    <r>
      <rPr>
        <sz val="11"/>
        <color indexed="10"/>
        <rFont val="Calibri"/>
        <family val="2"/>
      </rPr>
      <t xml:space="preserve">Average of Historical data </t>
    </r>
    <r>
      <rPr>
        <sz val="11"/>
        <color indexed="8"/>
        <rFont val="Calibri"/>
        <family val="2"/>
      </rPr>
      <t>method to forecast the data and compute the following measures of the forecast accuracy</t>
    </r>
  </si>
  <si>
    <r>
      <t xml:space="preserve"> Develop </t>
    </r>
    <r>
      <rPr>
        <sz val="11"/>
        <color indexed="10"/>
        <rFont val="Calibri"/>
        <family val="2"/>
      </rPr>
      <t xml:space="preserve">a three week </t>
    </r>
    <r>
      <rPr>
        <sz val="11"/>
        <color indexed="8"/>
        <rFont val="Calibri"/>
        <family val="2"/>
      </rPr>
      <t>moving average for this time series. Then compute MSE and a forecast for week 13. Compute the following measures of the forecast accuracy</t>
    </r>
  </si>
  <si>
    <t>4. Use Exponential Smoothing with ALPHA = 0.2 to develop a forecast of demand for week 13. What are the resulting MAE, MSE and MAPE?</t>
  </si>
  <si>
    <t>5. Compare all the MAE, MSE AND MAPE. Which method provides the better forecasts using MAE, MSE, and MPE as the measure of model forecast? Please explain.</t>
  </si>
  <si>
    <t>alpha</t>
  </si>
  <si>
    <t>WEEK-13 FORECAST</t>
  </si>
  <si>
    <t xml:space="preserve">naive method </t>
  </si>
  <si>
    <t>Exponential Smoothing</t>
  </si>
  <si>
    <t>Average of Historical data</t>
  </si>
  <si>
    <t>a three week moving average</t>
  </si>
  <si>
    <t>FORECAST MODELS</t>
  </si>
  <si>
    <t>on creating  different forecasting models as shown in the above table, I found that 3 week moving average is having the least errors comparing with the other models. Hence three week moving average is the better model</t>
  </si>
  <si>
    <t>Assembly</t>
  </si>
  <si>
    <t>Painting</t>
  </si>
  <si>
    <t>Finishing</t>
  </si>
  <si>
    <t>Departmental capacity(total hours)</t>
  </si>
  <si>
    <t>Production requirements</t>
  </si>
  <si>
    <t xml:space="preserve">on weeks are shown on the x-axis and sales in 000s on y axis. </t>
  </si>
  <si>
    <t>We can observe that there are fluctuations of sales over the period. In week 4 and week 9 there is asudden droopin sales then sales are constantly incereasing</t>
  </si>
  <si>
    <t>profit margin</t>
  </si>
  <si>
    <t>total time for production</t>
  </si>
  <si>
    <t>units produced</t>
  </si>
  <si>
    <t>Use empirical rules of standard deviation to validate the Average Salary</t>
  </si>
  <si>
    <t>mean</t>
  </si>
  <si>
    <t>mean+1sd</t>
  </si>
  <si>
    <t>mean-1sd</t>
  </si>
  <si>
    <t>mean-2*sd</t>
  </si>
  <si>
    <t>mean+2*sd</t>
  </si>
  <si>
    <t>95 th percentile</t>
  </si>
  <si>
    <t>5 th percentils</t>
  </si>
  <si>
    <t>as the mean +2sd and  mean -2d vales are near to 5th and 95 th percentile</t>
  </si>
  <si>
    <t>total Assembly time</t>
  </si>
  <si>
    <t>tatal Painting time</t>
  </si>
  <si>
    <t>total Finishing timw</t>
  </si>
  <si>
    <t xml:space="preserve">total profit </t>
  </si>
  <si>
    <t>proift from each product</t>
  </si>
  <si>
    <t xml:space="preserve">maximum profit occurred when units sold for A is 0 and B is 0 and C is 15000 units as C is having high margin, profit at these values is </t>
  </si>
  <si>
    <t>(a) Use solver to solve this problem</t>
  </si>
  <si>
    <t>b) Provide Sensitivity Analysis</t>
  </si>
  <si>
    <t>(d) Assumes that the company receives an order of 200 units of good A. Use Solver t determine how much of good B and C the company can produce to maximise its profits.</t>
  </si>
  <si>
    <t>(e) based on the (d) above, what is the implication of this decision in terms of the profits?</t>
  </si>
  <si>
    <t xml:space="preserve">When the company receives an order of 200 units of good A. company has to produce  zero product B type and 14800 units of product C type because product c is having high margin </t>
  </si>
  <si>
    <t>(c) Explain your results</t>
  </si>
  <si>
    <t>Company has produce 15000 units of product type C to get the maximum Profit, As we got order of 200 units of product type A we have to loose the profit of 2400 USD</t>
  </si>
  <si>
    <t>PRODUCT A</t>
  </si>
  <si>
    <t>PRODUCT B</t>
  </si>
  <si>
    <t>PRODUCT C</t>
  </si>
  <si>
    <t>maximum profit occurred when the sales of units C is 12000 and units A is 0</t>
  </si>
  <si>
    <t>maximum profit occurred when the sales of units C is 12000 and units B is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</si>
</sst>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76" formatCode="0.000"/>
  </numFmts>
  <fonts count="19" x14ac:knownFonts="1">
    <font>
      <sz val="12"/>
      <color theme="1"/>
      <name val="Calibri"/>
      <family val="2"/>
      <scheme val="minor"/>
    </font>
    <font>
      <sz val="10"/>
      <name val="Arial"/>
      <family val="2"/>
      <charset val="1"/>
    </font>
    <font>
      <sz val="11"/>
      <name val="Calibri"/>
      <family val="2"/>
      <charset val="1"/>
    </font>
    <font>
      <sz val="8"/>
      <color indexed="8"/>
      <name val="Tahoma"/>
      <family val="2"/>
      <charset val="1"/>
    </font>
    <font>
      <b/>
      <sz val="11"/>
      <name val="Calibri"/>
      <family val="2"/>
    </font>
    <font>
      <sz val="8"/>
      <name val="Calibri"/>
      <family val="2"/>
    </font>
    <font>
      <sz val="11"/>
      <color indexed="10"/>
      <name val="Calibri"/>
      <family val="2"/>
    </font>
    <font>
      <sz val="12"/>
      <color indexed="57"/>
      <name val="Calibri"/>
      <family val="2"/>
    </font>
    <font>
      <sz val="11"/>
      <color indexed="8"/>
      <name val="Calibri"/>
      <family val="2"/>
    </font>
    <font>
      <sz val="11"/>
      <color indexed="10"/>
      <name val="Calibri"/>
      <family val="2"/>
    </font>
    <font>
      <sz val="12"/>
      <color theme="1"/>
      <name val="Calibri"/>
      <family val="2"/>
      <scheme val="minor"/>
    </font>
    <font>
      <b/>
      <sz val="12"/>
      <color theme="1"/>
      <name val="Calibri"/>
      <family val="2"/>
      <scheme val="minor"/>
    </font>
    <font>
      <sz val="10"/>
      <color rgb="FF000000"/>
      <name val="Helvetica"/>
      <family val="2"/>
    </font>
    <font>
      <i/>
      <sz val="12"/>
      <color theme="1"/>
      <name val="Calibri"/>
      <family val="2"/>
      <scheme val="minor"/>
    </font>
    <font>
      <sz val="11"/>
      <color rgb="FF000000"/>
      <name val="Calibri"/>
      <family val="2"/>
      <scheme val="minor"/>
    </font>
    <font>
      <i/>
      <sz val="11"/>
      <color theme="1"/>
      <name val="Calibri"/>
      <family val="2"/>
      <scheme val="minor"/>
    </font>
    <font>
      <sz val="11"/>
      <color rgb="FFFF0000"/>
      <name val="Calibri"/>
      <family val="2"/>
      <scheme val="minor"/>
    </font>
    <font>
      <sz val="12"/>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37">
    <border>
      <left/>
      <right/>
      <top/>
      <bottom/>
      <diagonal/>
    </border>
    <border>
      <left/>
      <right/>
      <top/>
      <bottom style="medium">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bottom style="medium">
        <color indexed="18"/>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9" fontId="10" fillId="0" borderId="0" applyFont="0" applyFill="0" applyBorder="0" applyAlignment="0" applyProtection="0"/>
  </cellStyleXfs>
  <cellXfs count="84">
    <xf numFmtId="0" fontId="0" fillId="0" borderId="0" xfId="0"/>
    <xf numFmtId="0" fontId="0" fillId="0" borderId="0" xfId="0" applyAlignment="1">
      <alignment horizontal="center"/>
    </xf>
    <xf numFmtId="0" fontId="11" fillId="0" borderId="0" xfId="0" applyFont="1"/>
    <xf numFmtId="0" fontId="11" fillId="0" borderId="0" xfId="0" applyFont="1" applyAlignment="1">
      <alignment horizontal="center"/>
    </xf>
    <xf numFmtId="0" fontId="12" fillId="0" borderId="0" xfId="0" applyFont="1"/>
    <xf numFmtId="164" fontId="2" fillId="0" borderId="0" xfId="1" applyNumberFormat="1" applyFont="1"/>
    <xf numFmtId="0" fontId="2" fillId="0" borderId="0" xfId="1" applyFont="1"/>
    <xf numFmtId="0" fontId="4" fillId="0" borderId="0" xfId="1" applyFont="1" applyAlignment="1">
      <alignment horizontal="right"/>
    </xf>
    <xf numFmtId="0" fontId="0" fillId="0" borderId="0" xfId="0" applyBorder="1"/>
    <xf numFmtId="9" fontId="10" fillId="0" borderId="0" xfId="2" applyFont="1"/>
    <xf numFmtId="0" fontId="0" fillId="0" borderId="0" xfId="0" applyFill="1" applyBorder="1" applyAlignment="1"/>
    <xf numFmtId="0" fontId="0" fillId="0" borderId="1" xfId="0" applyFill="1" applyBorder="1" applyAlignment="1"/>
    <xf numFmtId="0" fontId="13" fillId="0" borderId="2" xfId="0" applyFont="1" applyFill="1" applyBorder="1" applyAlignment="1">
      <alignment horizontal="center"/>
    </xf>
    <xf numFmtId="0" fontId="13" fillId="0" borderId="2" xfId="0" applyFont="1" applyFill="1" applyBorder="1" applyAlignment="1">
      <alignment horizontal="centerContinuous"/>
    </xf>
    <xf numFmtId="0" fontId="13" fillId="0" borderId="3" xfId="0" applyFont="1" applyFill="1" applyBorder="1" applyAlignment="1">
      <alignment horizontal="centerContinuous"/>
    </xf>
    <xf numFmtId="0" fontId="13" fillId="0" borderId="4" xfId="0" applyFont="1" applyFill="1" applyBorder="1" applyAlignment="1">
      <alignment horizontal="centerContinuous"/>
    </xf>
    <xf numFmtId="0" fontId="0" fillId="0" borderId="5" xfId="0" applyFill="1" applyBorder="1" applyAlignment="1"/>
    <xf numFmtId="0" fontId="0" fillId="0" borderId="6" xfId="0" applyFill="1" applyBorder="1" applyAlignment="1"/>
    <xf numFmtId="0" fontId="0" fillId="0" borderId="7" xfId="0" applyFill="1" applyBorder="1" applyAlignment="1"/>
    <xf numFmtId="0" fontId="0" fillId="0" borderId="8" xfId="0" applyFill="1" applyBorder="1" applyAlignment="1"/>
    <xf numFmtId="0" fontId="0" fillId="0" borderId="5" xfId="0" applyBorder="1"/>
    <xf numFmtId="0" fontId="0" fillId="0" borderId="7" xfId="0" applyBorder="1"/>
    <xf numFmtId="0" fontId="0" fillId="0" borderId="0" xfId="0" applyFill="1" applyBorder="1"/>
    <xf numFmtId="0" fontId="0" fillId="0" borderId="9" xfId="0" applyBorder="1"/>
    <xf numFmtId="0" fontId="0" fillId="0" borderId="9" xfId="0" applyFill="1" applyBorder="1"/>
    <xf numFmtId="0" fontId="0" fillId="2" borderId="9" xfId="0" applyFill="1" applyBorder="1"/>
    <xf numFmtId="0" fontId="0" fillId="0" borderId="9" xfId="0" applyFill="1" applyBorder="1" applyAlignment="1"/>
    <xf numFmtId="0" fontId="13" fillId="0" borderId="10" xfId="0" applyFont="1" applyFill="1" applyBorder="1" applyAlignment="1">
      <alignment horizontal="center"/>
    </xf>
    <xf numFmtId="0" fontId="0" fillId="0" borderId="11" xfId="0" applyFill="1" applyBorder="1" applyAlignment="1"/>
    <xf numFmtId="0" fontId="0" fillId="0" borderId="12" xfId="0" applyFill="1" applyBorder="1" applyAlignment="1"/>
    <xf numFmtId="0" fontId="0" fillId="0" borderId="13" xfId="0" applyFill="1" applyBorder="1" applyAlignment="1"/>
    <xf numFmtId="0" fontId="0" fillId="0" borderId="14" xfId="0" applyBorder="1"/>
    <xf numFmtId="0" fontId="0" fillId="0" borderId="15" xfId="0" applyBorder="1"/>
    <xf numFmtId="0" fontId="0" fillId="0" borderId="16" xfId="0" applyBorder="1"/>
    <xf numFmtId="0" fontId="0" fillId="0" borderId="17" xfId="0" applyBorder="1"/>
    <xf numFmtId="0" fontId="14" fillId="0" borderId="0" xfId="0" applyFont="1"/>
    <xf numFmtId="0" fontId="0" fillId="2" borderId="9" xfId="0" applyFill="1" applyBorder="1" applyAlignment="1"/>
    <xf numFmtId="0" fontId="0" fillId="0" borderId="0" xfId="0" applyAlignment="1">
      <alignment wrapText="1"/>
    </xf>
    <xf numFmtId="0" fontId="11" fillId="0" borderId="18" xfId="0" applyFont="1" applyBorder="1" applyAlignment="1">
      <alignment horizontal="center"/>
    </xf>
    <xf numFmtId="0" fontId="11" fillId="0" borderId="19" xfId="0" applyFont="1" applyBorder="1" applyAlignment="1">
      <alignment horizontal="center"/>
    </xf>
    <xf numFmtId="0" fontId="11" fillId="0" borderId="20" xfId="0" applyFont="1" applyBorder="1" applyAlignment="1">
      <alignment horizontal="center"/>
    </xf>
    <xf numFmtId="0" fontId="0" fillId="0" borderId="21" xfId="0" applyBorder="1" applyAlignment="1">
      <alignment horizontal="center"/>
    </xf>
    <xf numFmtId="0" fontId="0" fillId="0" borderId="0"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1" xfId="0" applyBorder="1" applyAlignment="1">
      <alignment horizontal="center"/>
    </xf>
    <xf numFmtId="0" fontId="0" fillId="0" borderId="24" xfId="0" applyBorder="1" applyAlignment="1">
      <alignment horizontal="center"/>
    </xf>
    <xf numFmtId="0" fontId="11" fillId="0" borderId="0" xfId="0" applyFont="1" applyBorder="1" applyAlignment="1">
      <alignment horizontal="center"/>
    </xf>
    <xf numFmtId="0" fontId="11" fillId="0" borderId="0" xfId="0" applyFont="1" applyBorder="1"/>
    <xf numFmtId="0" fontId="11" fillId="0" borderId="25" xfId="0" applyFont="1" applyBorder="1"/>
    <xf numFmtId="0" fontId="0" fillId="0" borderId="26" xfId="0" applyBorder="1" applyAlignment="1">
      <alignment horizontal="center"/>
    </xf>
    <xf numFmtId="0" fontId="0" fillId="0" borderId="27" xfId="0" applyBorder="1" applyAlignment="1">
      <alignment horizontal="center"/>
    </xf>
    <xf numFmtId="0" fontId="0" fillId="0" borderId="6" xfId="0" applyBorder="1" applyAlignment="1">
      <alignment horizontal="center"/>
    </xf>
    <xf numFmtId="0" fontId="0" fillId="0" borderId="28" xfId="0" applyBorder="1" applyAlignment="1">
      <alignment horizontal="center"/>
    </xf>
    <xf numFmtId="0" fontId="0" fillId="0" borderId="8" xfId="0" applyBorder="1" applyAlignment="1">
      <alignment horizontal="center"/>
    </xf>
    <xf numFmtId="0" fontId="11" fillId="0" borderId="25" xfId="0" applyFont="1" applyBorder="1" applyAlignment="1">
      <alignment horizontal="center"/>
    </xf>
    <xf numFmtId="0" fontId="15" fillId="0" borderId="29" xfId="0" applyFont="1" applyFill="1" applyBorder="1" applyAlignment="1">
      <alignment horizontal="right"/>
    </xf>
    <xf numFmtId="0" fontId="16" fillId="0" borderId="0" xfId="0" applyFont="1"/>
    <xf numFmtId="176" fontId="0" fillId="0" borderId="0" xfId="0" applyNumberFormat="1"/>
    <xf numFmtId="2" fontId="0" fillId="0" borderId="0" xfId="0" applyNumberFormat="1"/>
    <xf numFmtId="176" fontId="0" fillId="0" borderId="30" xfId="0" applyNumberFormat="1" applyBorder="1"/>
    <xf numFmtId="0" fontId="0" fillId="0" borderId="31" xfId="0" applyBorder="1"/>
    <xf numFmtId="176" fontId="0" fillId="0" borderId="18" xfId="0" applyNumberFormat="1" applyBorder="1"/>
    <xf numFmtId="176" fontId="0" fillId="0" borderId="19" xfId="0" applyNumberFormat="1" applyBorder="1"/>
    <xf numFmtId="176" fontId="0" fillId="0" borderId="20" xfId="0" applyNumberFormat="1" applyBorder="1"/>
    <xf numFmtId="0" fontId="0" fillId="0" borderId="32" xfId="0" applyBorder="1"/>
    <xf numFmtId="2" fontId="0" fillId="2" borderId="33" xfId="0" applyNumberFormat="1" applyFill="1" applyBorder="1"/>
    <xf numFmtId="0" fontId="0" fillId="0" borderId="25" xfId="0" applyBorder="1"/>
    <xf numFmtId="0" fontId="0" fillId="0" borderId="26" xfId="0" applyBorder="1"/>
    <xf numFmtId="0" fontId="0" fillId="0" borderId="27" xfId="0" applyBorder="1"/>
    <xf numFmtId="0" fontId="0" fillId="0" borderId="6" xfId="0" applyBorder="1"/>
    <xf numFmtId="0" fontId="0" fillId="0" borderId="28" xfId="0" applyBorder="1"/>
    <xf numFmtId="0" fontId="0" fillId="0" borderId="8" xfId="0" applyBorder="1"/>
    <xf numFmtId="0" fontId="0" fillId="0" borderId="34" xfId="0" applyBorder="1"/>
    <xf numFmtId="0" fontId="17" fillId="0" borderId="35" xfId="0" applyFont="1" applyBorder="1"/>
    <xf numFmtId="0" fontId="18" fillId="0" borderId="35" xfId="0" applyFont="1" applyBorder="1"/>
    <xf numFmtId="0" fontId="17" fillId="0" borderId="36" xfId="0" applyFont="1" applyBorder="1"/>
    <xf numFmtId="0" fontId="0" fillId="0" borderId="36" xfId="0" applyBorder="1"/>
    <xf numFmtId="0" fontId="0" fillId="2" borderId="0" xfId="0" applyFill="1" applyBorder="1"/>
    <xf numFmtId="0" fontId="0" fillId="2" borderId="6" xfId="0" applyFill="1" applyBorder="1"/>
    <xf numFmtId="0" fontId="18" fillId="0" borderId="0" xfId="0" applyFont="1"/>
    <xf numFmtId="0" fontId="17" fillId="0" borderId="0" xfId="0" applyFont="1"/>
    <xf numFmtId="3" fontId="18" fillId="0" borderId="0" xfId="0" applyNumberFormat="1" applyFont="1"/>
    <xf numFmtId="2" fontId="0" fillId="0" borderId="6" xfId="0" applyNumberFormat="1" applyFill="1" applyBorder="1" applyAlignment="1"/>
  </cellXfs>
  <cellStyles count="3">
    <cellStyle name="Normal" xfId="0" builtinId="0"/>
    <cellStyle name="Normal 2" xfId="1"/>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regression</a:t>
            </a:r>
            <a:r>
              <a:rPr lang="en-US" baseline="0"/>
              <a:t> graph</a:t>
            </a:r>
            <a:endParaRPr lang="en-US"/>
          </a:p>
        </c:rich>
      </c:tx>
      <c:overlay val="0"/>
      <c:spPr>
        <a:noFill/>
        <a:ln w="25400">
          <a:noFill/>
        </a:ln>
      </c:spPr>
    </c:title>
    <c:autoTitleDeleted val="0"/>
    <c:plotArea>
      <c:layout/>
      <c:scatterChart>
        <c:scatterStyle val="lineMarker"/>
        <c:varyColors val="0"/>
        <c:ser>
          <c:idx val="0"/>
          <c:order val="0"/>
          <c:spPr>
            <a:ln w="19050">
              <a:noFill/>
            </a:ln>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numFmt formatCode="General" sourceLinked="0"/>
              <c:spPr>
                <a:noFill/>
                <a:ln w="25400">
                  <a:noFill/>
                </a:ln>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'Regression Analysis'!$C$2:$C$47</c:f>
              <c:numCache>
                <c:formatCode>General</c:formatCode>
                <c:ptCount val="46"/>
                <c:pt idx="0">
                  <c:v>27</c:v>
                </c:pt>
                <c:pt idx="1">
                  <c:v>20</c:v>
                </c:pt>
                <c:pt idx="2">
                  <c:v>0</c:v>
                </c:pt>
                <c:pt idx="3">
                  <c:v>12</c:v>
                </c:pt>
                <c:pt idx="4">
                  <c:v>7</c:v>
                </c:pt>
                <c:pt idx="5">
                  <c:v>8</c:v>
                </c:pt>
                <c:pt idx="6">
                  <c:v>5</c:v>
                </c:pt>
                <c:pt idx="7">
                  <c:v>15</c:v>
                </c:pt>
                <c:pt idx="8">
                  <c:v>5</c:v>
                </c:pt>
                <c:pt idx="9">
                  <c:v>6</c:v>
                </c:pt>
                <c:pt idx="10">
                  <c:v>0</c:v>
                </c:pt>
                <c:pt idx="11">
                  <c:v>9</c:v>
                </c:pt>
                <c:pt idx="12">
                  <c:v>6</c:v>
                </c:pt>
                <c:pt idx="13">
                  <c:v>3</c:v>
                </c:pt>
                <c:pt idx="14">
                  <c:v>25</c:v>
                </c:pt>
                <c:pt idx="15">
                  <c:v>9</c:v>
                </c:pt>
                <c:pt idx="16">
                  <c:v>4</c:v>
                </c:pt>
                <c:pt idx="17">
                  <c:v>18</c:v>
                </c:pt>
                <c:pt idx="18">
                  <c:v>6</c:v>
                </c:pt>
                <c:pt idx="19">
                  <c:v>19</c:v>
                </c:pt>
                <c:pt idx="20">
                  <c:v>3</c:v>
                </c:pt>
                <c:pt idx="21">
                  <c:v>5</c:v>
                </c:pt>
                <c:pt idx="22">
                  <c:v>14</c:v>
                </c:pt>
                <c:pt idx="23">
                  <c:v>2</c:v>
                </c:pt>
                <c:pt idx="24">
                  <c:v>6</c:v>
                </c:pt>
                <c:pt idx="25">
                  <c:v>18</c:v>
                </c:pt>
                <c:pt idx="26">
                  <c:v>25</c:v>
                </c:pt>
                <c:pt idx="27">
                  <c:v>18</c:v>
                </c:pt>
                <c:pt idx="28">
                  <c:v>22</c:v>
                </c:pt>
                <c:pt idx="29">
                  <c:v>21</c:v>
                </c:pt>
                <c:pt idx="30">
                  <c:v>22</c:v>
                </c:pt>
                <c:pt idx="31">
                  <c:v>6</c:v>
                </c:pt>
                <c:pt idx="32">
                  <c:v>9</c:v>
                </c:pt>
                <c:pt idx="33">
                  <c:v>0</c:v>
                </c:pt>
                <c:pt idx="34">
                  <c:v>6</c:v>
                </c:pt>
                <c:pt idx="35">
                  <c:v>20</c:v>
                </c:pt>
                <c:pt idx="36">
                  <c:v>9</c:v>
                </c:pt>
                <c:pt idx="37">
                  <c:v>9</c:v>
                </c:pt>
                <c:pt idx="38">
                  <c:v>9</c:v>
                </c:pt>
                <c:pt idx="39">
                  <c:v>0</c:v>
                </c:pt>
                <c:pt idx="40">
                  <c:v>15</c:v>
                </c:pt>
                <c:pt idx="41">
                  <c:v>6</c:v>
                </c:pt>
                <c:pt idx="42">
                  <c:v>12</c:v>
                </c:pt>
                <c:pt idx="43">
                  <c:v>7</c:v>
                </c:pt>
                <c:pt idx="44">
                  <c:v>6</c:v>
                </c:pt>
                <c:pt idx="45">
                  <c:v>1</c:v>
                </c:pt>
              </c:numCache>
            </c:numRef>
          </c:xVal>
          <c:yVal>
            <c:numRef>
              <c:f>'Regression Analysis'!$D$2:$D$47</c:f>
              <c:numCache>
                <c:formatCode>\$#,##0</c:formatCode>
                <c:ptCount val="46"/>
                <c:pt idx="0">
                  <c:v>65487</c:v>
                </c:pt>
                <c:pt idx="1">
                  <c:v>46184</c:v>
                </c:pt>
                <c:pt idx="2">
                  <c:v>32782</c:v>
                </c:pt>
                <c:pt idx="3">
                  <c:v>54899</c:v>
                </c:pt>
                <c:pt idx="4">
                  <c:v>34869</c:v>
                </c:pt>
                <c:pt idx="5">
                  <c:v>35487</c:v>
                </c:pt>
                <c:pt idx="6">
                  <c:v>26548</c:v>
                </c:pt>
                <c:pt idx="7">
                  <c:v>32920</c:v>
                </c:pt>
                <c:pt idx="8">
                  <c:v>29548</c:v>
                </c:pt>
                <c:pt idx="9">
                  <c:v>34231</c:v>
                </c:pt>
                <c:pt idx="10">
                  <c:v>23654</c:v>
                </c:pt>
                <c:pt idx="11">
                  <c:v>39331</c:v>
                </c:pt>
                <c:pt idx="12">
                  <c:v>36512</c:v>
                </c:pt>
                <c:pt idx="13">
                  <c:v>35467</c:v>
                </c:pt>
                <c:pt idx="14">
                  <c:v>68425</c:v>
                </c:pt>
                <c:pt idx="15">
                  <c:v>35468</c:v>
                </c:pt>
                <c:pt idx="16">
                  <c:v>36578</c:v>
                </c:pt>
                <c:pt idx="17">
                  <c:v>39828</c:v>
                </c:pt>
                <c:pt idx="18">
                  <c:v>36487</c:v>
                </c:pt>
                <c:pt idx="19">
                  <c:v>37548</c:v>
                </c:pt>
                <c:pt idx="20">
                  <c:v>31528</c:v>
                </c:pt>
                <c:pt idx="21">
                  <c:v>34632</c:v>
                </c:pt>
                <c:pt idx="22">
                  <c:v>46211</c:v>
                </c:pt>
                <c:pt idx="23">
                  <c:v>29876</c:v>
                </c:pt>
                <c:pt idx="24">
                  <c:v>43674</c:v>
                </c:pt>
                <c:pt idx="25">
                  <c:v>38985</c:v>
                </c:pt>
                <c:pt idx="26">
                  <c:v>53234</c:v>
                </c:pt>
                <c:pt idx="27">
                  <c:v>51698</c:v>
                </c:pt>
                <c:pt idx="28">
                  <c:v>41889</c:v>
                </c:pt>
                <c:pt idx="29">
                  <c:v>38791</c:v>
                </c:pt>
                <c:pt idx="30">
                  <c:v>69246</c:v>
                </c:pt>
                <c:pt idx="31">
                  <c:v>48695</c:v>
                </c:pt>
                <c:pt idx="32">
                  <c:v>34987</c:v>
                </c:pt>
                <c:pt idx="33">
                  <c:v>28985</c:v>
                </c:pt>
                <c:pt idx="34">
                  <c:v>35631</c:v>
                </c:pt>
                <c:pt idx="35">
                  <c:v>54679</c:v>
                </c:pt>
                <c:pt idx="36">
                  <c:v>39743</c:v>
                </c:pt>
                <c:pt idx="37">
                  <c:v>41255</c:v>
                </c:pt>
                <c:pt idx="38">
                  <c:v>36431</c:v>
                </c:pt>
                <c:pt idx="39">
                  <c:v>26578</c:v>
                </c:pt>
                <c:pt idx="40">
                  <c:v>47536</c:v>
                </c:pt>
                <c:pt idx="41">
                  <c:v>36571</c:v>
                </c:pt>
                <c:pt idx="42">
                  <c:v>56326</c:v>
                </c:pt>
                <c:pt idx="43">
                  <c:v>31425</c:v>
                </c:pt>
                <c:pt idx="44">
                  <c:v>24749</c:v>
                </c:pt>
                <c:pt idx="45">
                  <c:v>26452</c:v>
                </c:pt>
              </c:numCache>
            </c:numRef>
          </c:yVal>
          <c:smooth val="0"/>
          <c:extLst>
            <c:ext xmlns:c16="http://schemas.microsoft.com/office/drawing/2014/chart" uri="{C3380CC4-5D6E-409C-BE32-E72D297353CC}">
              <c16:uniqueId val="{00000003-D635-4797-8271-EF3DE3053000}"/>
            </c:ext>
          </c:extLst>
        </c:ser>
        <c:dLbls>
          <c:showLegendKey val="0"/>
          <c:showVal val="0"/>
          <c:showCatName val="0"/>
          <c:showSerName val="0"/>
          <c:showPercent val="0"/>
          <c:showBubbleSize val="0"/>
        </c:dLbls>
        <c:axId val="556898272"/>
        <c:axId val="1"/>
      </c:scatterChart>
      <c:valAx>
        <c:axId val="5568982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0" vert="horz"/>
          <a:lstStyle/>
          <a:p>
            <a:pPr>
              <a:defRPr sz="900" b="0" i="0" u="none" strike="noStrike" baseline="0">
                <a:solidFill>
                  <a:srgbClr val="333333"/>
                </a:solidFill>
                <a:latin typeface="Calibri"/>
                <a:ea typeface="Calibri"/>
                <a:cs typeface="Calibri"/>
              </a:defRPr>
            </a:pPr>
            <a:endParaRPr lang="en-US"/>
          </a:p>
        </c:txPr>
        <c:crossAx val="1"/>
        <c:crosses val="autoZero"/>
        <c:crossBetween val="midCat"/>
      </c:val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898272"/>
        <c:crosses val="autoZero"/>
        <c:crossBetween val="midCat"/>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vs week number (TS GRAPH)</a:t>
            </a:r>
            <a:endParaRPr lang="en-US"/>
          </a:p>
        </c:rich>
      </c:tx>
      <c:overlay val="0"/>
      <c:spPr>
        <a:noFill/>
        <a:ln w="25400">
          <a:noFill/>
        </a:ln>
      </c:spPr>
    </c:title>
    <c:autoTitleDeleted val="0"/>
    <c:plotArea>
      <c:layout/>
      <c:scatterChart>
        <c:scatterStyle val="lineMarker"/>
        <c:varyColors val="0"/>
        <c:ser>
          <c:idx val="0"/>
          <c:order val="0"/>
          <c:spPr>
            <a:ln w="19050">
              <a:noFill/>
            </a:ln>
          </c:spPr>
          <c:marker>
            <c:symbol val="circle"/>
            <c:size val="5"/>
            <c:spPr>
              <a:solidFill>
                <a:schemeClr val="accent1"/>
              </a:solidFill>
              <a:ln w="9525">
                <a:solidFill>
                  <a:schemeClr val="accent1"/>
                </a:solidFill>
              </a:ln>
              <a:effectLst/>
            </c:spPr>
          </c:marker>
          <c:xVal>
            <c:numRef>
              <c:f>'Time Series Question'!$A$2:$A$13</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'Time Series Question'!$B$2:$B$13</c:f>
              <c:numCache>
                <c:formatCode>General</c:formatCode>
                <c:ptCount val="12"/>
                <c:pt idx="0">
                  <c:v>27</c:v>
                </c:pt>
                <c:pt idx="1">
                  <c:v>31</c:v>
                </c:pt>
                <c:pt idx="2">
                  <c:v>32</c:v>
                </c:pt>
                <c:pt idx="3">
                  <c:v>28</c:v>
                </c:pt>
                <c:pt idx="4">
                  <c:v>29</c:v>
                </c:pt>
                <c:pt idx="5">
                  <c:v>30</c:v>
                </c:pt>
                <c:pt idx="6">
                  <c:v>33</c:v>
                </c:pt>
                <c:pt idx="7">
                  <c:v>31</c:v>
                </c:pt>
                <c:pt idx="8">
                  <c:v>29</c:v>
                </c:pt>
                <c:pt idx="9">
                  <c:v>30</c:v>
                </c:pt>
                <c:pt idx="10">
                  <c:v>32</c:v>
                </c:pt>
                <c:pt idx="11">
                  <c:v>31</c:v>
                </c:pt>
              </c:numCache>
            </c:numRef>
          </c:yVal>
          <c:smooth val="0"/>
          <c:extLst>
            <c:ext xmlns:c16="http://schemas.microsoft.com/office/drawing/2014/chart" uri="{C3380CC4-5D6E-409C-BE32-E72D297353CC}">
              <c16:uniqueId val="{00000000-65F7-4609-B632-2F8D203ADD45}"/>
            </c:ext>
          </c:extLst>
        </c:ser>
        <c:dLbls>
          <c:showLegendKey val="0"/>
          <c:showVal val="0"/>
          <c:showCatName val="0"/>
          <c:showSerName val="0"/>
          <c:showPercent val="0"/>
          <c:showBubbleSize val="0"/>
        </c:dLbls>
        <c:axId val="472455016"/>
        <c:axId val="1"/>
      </c:scatterChart>
      <c:valAx>
        <c:axId val="4724550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0" vert="horz"/>
          <a:lstStyle/>
          <a:p>
            <a:pPr>
              <a:defRPr sz="900" b="0" i="0" u="none" strike="noStrike" baseline="0">
                <a:solidFill>
                  <a:srgbClr val="333333"/>
                </a:solidFill>
                <a:latin typeface="Calibri"/>
                <a:ea typeface="Calibri"/>
                <a:cs typeface="Calibri"/>
              </a:defRPr>
            </a:pPr>
            <a:endParaRPr lang="en-US"/>
          </a:p>
        </c:txPr>
        <c:crossAx val="1"/>
        <c:crosses val="autoZero"/>
        <c:crossBetween val="midCat"/>
      </c:val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455016"/>
        <c:crosses val="autoZero"/>
        <c:crossBetween val="midCat"/>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16</xdr:col>
      <xdr:colOff>333375</xdr:colOff>
      <xdr:row>18</xdr:row>
      <xdr:rowOff>85725</xdr:rowOff>
    </xdr:from>
    <xdr:ext cx="4514850" cy="1524002"/>
    <xdr:sp macro="" textlink="">
      <xdr:nvSpPr>
        <xdr:cNvPr id="2" name="TextBox 1">
          <a:extLst>
            <a:ext uri="{FF2B5EF4-FFF2-40B4-BE49-F238E27FC236}">
              <a16:creationId xmlns:a16="http://schemas.microsoft.com/office/drawing/2014/main" id="{14254F68-20DA-C413-F099-4BEC7C3BC93A}"/>
            </a:ext>
          </a:extLst>
        </xdr:cNvPr>
        <xdr:cNvSpPr txBox="1"/>
      </xdr:nvSpPr>
      <xdr:spPr>
        <a:xfrm>
          <a:off x="14058900" y="3705225"/>
          <a:ext cx="4514850" cy="1524002"/>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a:solidFill>
                <a:srgbClr val="FF0000"/>
              </a:solidFill>
              <a:effectLst/>
              <a:latin typeface="+mn-lt"/>
              <a:ea typeface="+mn-ea"/>
              <a:cs typeface="+mn-cs"/>
            </a:rPr>
            <a:t>Questions</a:t>
          </a:r>
        </a:p>
        <a:p>
          <a:r>
            <a:rPr lang="en-US" sz="1100" b="0" i="0" u="none" strike="noStrike">
              <a:solidFill>
                <a:schemeClr val="tx1"/>
              </a:solidFill>
              <a:effectLst/>
              <a:latin typeface="+mn-lt"/>
              <a:ea typeface="+mn-ea"/>
              <a:cs typeface="+mn-cs"/>
            </a:rPr>
            <a:t>-</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Use summary measures ( Measures of Center and Measures</a:t>
          </a:r>
          <a:r>
            <a:rPr lang="en-US" sz="1100" b="0" i="0" u="none" strike="noStrike" baseline="0">
              <a:solidFill>
                <a:schemeClr val="tx1"/>
              </a:solidFill>
              <a:effectLst/>
              <a:latin typeface="+mn-lt"/>
              <a:ea typeface="+mn-ea"/>
              <a:cs typeface="+mn-cs"/>
            </a:rPr>
            <a:t> of Variations)</a:t>
          </a:r>
          <a:r>
            <a:rPr lang="en-US" sz="1100" b="0" i="0" u="none" strike="noStrike">
              <a:solidFill>
                <a:schemeClr val="tx1"/>
              </a:solidFill>
              <a:effectLst/>
              <a:latin typeface="+mn-lt"/>
              <a:ea typeface="+mn-ea"/>
              <a:cs typeface="+mn-cs"/>
            </a:rPr>
            <a:t> to summarize all numerical variables. Organize</a:t>
          </a:r>
          <a:r>
            <a:rPr lang="en-US" sz="1100" b="0" i="0" u="none" strike="noStrike" baseline="0">
              <a:solidFill>
                <a:schemeClr val="tx1"/>
              </a:solidFill>
              <a:effectLst/>
              <a:latin typeface="+mn-lt"/>
              <a:ea typeface="+mn-ea"/>
              <a:cs typeface="+mn-cs"/>
            </a:rPr>
            <a:t> your results in a tabular form</a:t>
          </a:r>
          <a:endParaRPr lang="en-US" sz="1100" b="0" i="0" u="none" strike="noStrike">
            <a:solidFill>
              <a:schemeClr val="tx1"/>
            </a:solidFill>
            <a:effectLst/>
            <a:latin typeface="+mn-lt"/>
            <a:ea typeface="+mn-ea"/>
            <a:cs typeface="+mn-cs"/>
          </a:endParaRPr>
        </a:p>
        <a:p>
          <a:endParaRPr lang="en-US" sz="1100" b="0" i="0" u="none" strike="noStrike">
            <a:solidFill>
              <a:schemeClr val="tx1"/>
            </a:solidFill>
            <a:effectLst/>
            <a:latin typeface="+mn-lt"/>
            <a:ea typeface="+mn-ea"/>
            <a:cs typeface="+mn-cs"/>
          </a:endParaRPr>
        </a:p>
        <a:p>
          <a:r>
            <a:rPr lang="en-US" sz="1100" b="0" i="0" u="none" strike="noStrike">
              <a:solidFill>
                <a:schemeClr val="tx1"/>
              </a:solidFill>
              <a:effectLst/>
              <a:latin typeface="+mn-lt"/>
              <a:ea typeface="+mn-ea"/>
              <a:cs typeface="+mn-cs"/>
            </a:rPr>
            <a:t>- &gt;Use empirical rules of standard deviation to validate the Average Salary </a:t>
          </a:r>
        </a:p>
        <a:p>
          <a:endParaRPr lang="en-US" sz="1100" b="0" i="0" u="none" strike="noStrike">
            <a:solidFill>
              <a:schemeClr val="tx1"/>
            </a:solidFill>
            <a:effectLst/>
            <a:latin typeface="+mn-lt"/>
            <a:ea typeface="+mn-ea"/>
            <a:cs typeface="+mn-cs"/>
          </a:endParaRPr>
        </a:p>
        <a:p>
          <a:r>
            <a:rPr lang="en-US" sz="1100" b="0" i="0" u="none" strike="noStrike">
              <a:solidFill>
                <a:schemeClr val="tx1"/>
              </a:solidFill>
              <a:effectLst/>
              <a:latin typeface="+mn-lt"/>
              <a:ea typeface="+mn-ea"/>
              <a:cs typeface="+mn-cs"/>
            </a:rPr>
            <a:t>- Use PivotTable to show Gender</a:t>
          </a:r>
          <a:r>
            <a:rPr lang="en-US" sz="1100" b="0" i="0" u="none" strike="noStrike" baseline="0">
              <a:solidFill>
                <a:schemeClr val="tx1"/>
              </a:solidFill>
              <a:effectLst/>
              <a:latin typeface="+mn-lt"/>
              <a:ea typeface="+mn-ea"/>
              <a:cs typeface="+mn-cs"/>
            </a:rPr>
            <a:t> distribution across departments</a:t>
          </a:r>
        </a:p>
        <a:p>
          <a:endParaRPr lang="en-US" sz="1100" b="0" i="0" u="none" strike="noStrike" baseline="0">
            <a:solidFill>
              <a:schemeClr val="tx1"/>
            </a:solidFill>
            <a:effectLst/>
            <a:latin typeface="+mn-lt"/>
            <a:ea typeface="+mn-ea"/>
            <a:cs typeface="+mn-cs"/>
          </a:endParaRPr>
        </a:p>
        <a:p>
          <a:r>
            <a:rPr lang="en-US" sz="1100"/>
            <a:t> </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314326</xdr:colOff>
      <xdr:row>19</xdr:row>
      <xdr:rowOff>152400</xdr:rowOff>
    </xdr:from>
    <xdr:ext cx="5095874" cy="953466"/>
    <xdr:sp macro="" textlink="">
      <xdr:nvSpPr>
        <xdr:cNvPr id="2" name="TextBox 1">
          <a:extLst>
            <a:ext uri="{FF2B5EF4-FFF2-40B4-BE49-F238E27FC236}">
              <a16:creationId xmlns:a16="http://schemas.microsoft.com/office/drawing/2014/main" id="{49709554-15BA-C8D2-EB92-49A20A6749A2}"/>
            </a:ext>
          </a:extLst>
        </xdr:cNvPr>
        <xdr:cNvSpPr txBox="1"/>
      </xdr:nvSpPr>
      <xdr:spPr>
        <a:xfrm>
          <a:off x="1000126" y="3952875"/>
          <a:ext cx="5095874" cy="953466"/>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Questions</a:t>
          </a:r>
        </a:p>
        <a:p>
          <a:endParaRPr lang="en-US" sz="1100"/>
        </a:p>
        <a:p>
          <a:r>
            <a:rPr lang="en-US" sz="1100"/>
            <a:t>- Use</a:t>
          </a:r>
          <a:r>
            <a:rPr lang="en-US" sz="1100" baseline="0"/>
            <a:t> Conditional Formating to visualize the data above</a:t>
          </a:r>
        </a:p>
        <a:p>
          <a:endParaRPr lang="en-US" sz="1100" baseline="0"/>
        </a:p>
        <a:p>
          <a:r>
            <a:rPr lang="en-US" sz="1100" baseline="0">
              <a:solidFill>
                <a:schemeClr val="accent4">
                  <a:lumMod val="60000"/>
                  <a:lumOff val="40000"/>
                </a:schemeClr>
              </a:solidFill>
            </a:rPr>
            <a:t>- Add sparkle lines to depict fluctuations of data in each state</a:t>
          </a:r>
          <a:endParaRPr lang="en-US" sz="1100">
            <a:solidFill>
              <a:schemeClr val="accent4">
                <a:lumMod val="60000"/>
                <a:lumOff val="40000"/>
              </a:schemeClr>
            </a:solidFill>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8</xdr:col>
      <xdr:colOff>266700</xdr:colOff>
      <xdr:row>3</xdr:row>
      <xdr:rowOff>142875</xdr:rowOff>
    </xdr:from>
    <xdr:ext cx="4171949" cy="3314700"/>
    <xdr:sp macro="" textlink="">
      <xdr:nvSpPr>
        <xdr:cNvPr id="2" name="TextBox 1">
          <a:extLst>
            <a:ext uri="{FF2B5EF4-FFF2-40B4-BE49-F238E27FC236}">
              <a16:creationId xmlns:a16="http://schemas.microsoft.com/office/drawing/2014/main" id="{8BB540C4-5133-0157-4AD8-A818AC6737D5}"/>
            </a:ext>
          </a:extLst>
        </xdr:cNvPr>
        <xdr:cNvSpPr txBox="1"/>
      </xdr:nvSpPr>
      <xdr:spPr>
        <a:xfrm>
          <a:off x="5753100" y="742950"/>
          <a:ext cx="4171949" cy="3314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The data set provided shows the relationship between</a:t>
          </a:r>
          <a:r>
            <a:rPr lang="en-US" sz="1100" baseline="0"/>
            <a:t> employees salaries ( dependent variable) with a number of variables</a:t>
          </a:r>
          <a:endParaRPr lang="en-US" sz="1100"/>
        </a:p>
        <a:p>
          <a:r>
            <a:rPr lang="en-US" sz="1100"/>
            <a:t>Questions ( dependent</a:t>
          </a:r>
          <a:r>
            <a:rPr lang="en-US" sz="1100" baseline="0"/>
            <a:t> variables)</a:t>
          </a:r>
          <a:endParaRPr lang="en-US" sz="1100"/>
        </a:p>
        <a:p>
          <a:endParaRPr lang="en-US" sz="1100"/>
        </a:p>
        <a:p>
          <a:r>
            <a:rPr lang="en-US" sz="1100">
              <a:solidFill>
                <a:srgbClr val="FF0000"/>
              </a:solidFill>
            </a:rPr>
            <a:t>Questions</a:t>
          </a:r>
        </a:p>
        <a:p>
          <a:endParaRPr lang="en-US" sz="1100"/>
        </a:p>
        <a:p>
          <a:r>
            <a:rPr lang="en-US" sz="1100"/>
            <a:t>(a) Use Data Analysis to create</a:t>
          </a:r>
          <a:r>
            <a:rPr lang="en-US" sz="1100" baseline="0"/>
            <a:t> and show the correlation matrix for the relationships. </a:t>
          </a:r>
        </a:p>
        <a:p>
          <a:endParaRPr lang="en-US" sz="1100" baseline="0"/>
        </a:p>
        <a:p>
          <a:r>
            <a:rPr lang="en-US" sz="1100"/>
            <a:t>(b) Which variables</a:t>
          </a:r>
          <a:r>
            <a:rPr lang="en-US" sz="1100" baseline="0"/>
            <a:t> significantly impact the employees salaries? </a:t>
          </a:r>
          <a:r>
            <a:rPr lang="en-US" sz="1100" baseline="0">
              <a:solidFill>
                <a:srgbClr val="FF0000"/>
              </a:solidFill>
            </a:rPr>
            <a:t>Explain why</a:t>
          </a:r>
        </a:p>
        <a:p>
          <a:endParaRPr lang="en-US" sz="1100" baseline="0"/>
        </a:p>
        <a:p>
          <a:r>
            <a:rPr lang="en-US" sz="1100" baseline="0"/>
            <a:t>(c) Which variables that are not significantly impacting employee's? </a:t>
          </a:r>
          <a:r>
            <a:rPr lang="en-US" sz="1100" baseline="0">
              <a:solidFill>
                <a:srgbClr val="FF0000"/>
              </a:solidFill>
            </a:rPr>
            <a:t>Explain why</a:t>
          </a:r>
        </a:p>
        <a:p>
          <a:endParaRPr lang="en-US" sz="1100" baseline="0">
            <a:solidFill>
              <a:srgbClr val="FF0000"/>
            </a:solidFill>
          </a:endParaRPr>
        </a:p>
        <a:p>
          <a:r>
            <a:rPr lang="en-US" sz="1100">
              <a:solidFill>
                <a:srgbClr val="FF0000"/>
              </a:solidFill>
            </a:rPr>
            <a:t>- Test the Correlation between Salary and Department.</a:t>
          </a:r>
          <a:r>
            <a:rPr lang="en-US" sz="1100" baseline="0">
              <a:solidFill>
                <a:srgbClr val="FF0000"/>
              </a:solidFill>
            </a:rPr>
            <a:t> Explain your answer in relation to your explanations on part (c) above </a:t>
          </a:r>
          <a:endParaRPr lang="en-US" sz="1100">
            <a:solidFill>
              <a:srgbClr val="FF0000"/>
            </a:solidFill>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11</xdr:col>
      <xdr:colOff>19051</xdr:colOff>
      <xdr:row>0</xdr:row>
      <xdr:rowOff>19050</xdr:rowOff>
    </xdr:from>
    <xdr:ext cx="3699456" cy="2159053"/>
    <xdr:sp macro="" textlink="">
      <xdr:nvSpPr>
        <xdr:cNvPr id="2" name="TextBox 1">
          <a:extLst>
            <a:ext uri="{FF2B5EF4-FFF2-40B4-BE49-F238E27FC236}">
              <a16:creationId xmlns:a16="http://schemas.microsoft.com/office/drawing/2014/main" id="{DBD0E87D-2083-6C07-0432-BAD8E0426F6D}"/>
            </a:ext>
          </a:extLst>
        </xdr:cNvPr>
        <xdr:cNvSpPr txBox="1"/>
      </xdr:nvSpPr>
      <xdr:spPr>
        <a:xfrm>
          <a:off x="9429751" y="19050"/>
          <a:ext cx="3699456" cy="2159053"/>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The given data set shows the salaries of employees at Inosmart Inc., and the number of years employed</a:t>
          </a:r>
        </a:p>
        <a:p>
          <a:endParaRPr lang="en-US" sz="1100"/>
        </a:p>
        <a:p>
          <a:r>
            <a:rPr lang="en-US" sz="1100">
              <a:solidFill>
                <a:srgbClr val="FF0000"/>
              </a:solidFill>
            </a:rPr>
            <a:t>Question</a:t>
          </a:r>
        </a:p>
        <a:p>
          <a:endParaRPr lang="en-US" sz="1100"/>
        </a:p>
        <a:p>
          <a:r>
            <a:rPr lang="en-US" sz="1100"/>
            <a:t>1. Use a simple linear regression analysis to findout if the number of years employed significantly determine the salary levels of these employees</a:t>
          </a:r>
        </a:p>
        <a:p>
          <a:endParaRPr lang="en-US" sz="1100"/>
        </a:p>
        <a:p>
          <a:r>
            <a:rPr lang="en-US" sz="1100"/>
            <a:t>Note: Please show all the steps </a:t>
          </a:r>
          <a:r>
            <a:rPr lang="en-US" sz="1100">
              <a:solidFill>
                <a:srgbClr val="FF0000"/>
              </a:solidFill>
            </a:rPr>
            <a:t>including the hypotheses and the statistical outcomes. Provide your conclusions and recommendations</a:t>
          </a:r>
        </a:p>
      </xdr:txBody>
    </xdr:sp>
    <xdr:clientData/>
  </xdr:oneCellAnchor>
  <xdr:twoCellAnchor>
    <xdr:from>
      <xdr:col>10</xdr:col>
      <xdr:colOff>828675</xdr:colOff>
      <xdr:row>10</xdr:row>
      <xdr:rowOff>171450</xdr:rowOff>
    </xdr:from>
    <xdr:to>
      <xdr:col>16</xdr:col>
      <xdr:colOff>371475</xdr:colOff>
      <xdr:row>24</xdr:row>
      <xdr:rowOff>114300</xdr:rowOff>
    </xdr:to>
    <xdr:graphicFrame macro="">
      <xdr:nvGraphicFramePr>
        <xdr:cNvPr id="4164" name="Chart 4">
          <a:extLst>
            <a:ext uri="{FF2B5EF4-FFF2-40B4-BE49-F238E27FC236}">
              <a16:creationId xmlns:a16="http://schemas.microsoft.com/office/drawing/2014/main" id="{907138FF-170C-9AA3-32F4-811727D88E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6</xdr:col>
      <xdr:colOff>9525</xdr:colOff>
      <xdr:row>0</xdr:row>
      <xdr:rowOff>171449</xdr:rowOff>
    </xdr:from>
    <xdr:ext cx="4181475" cy="3364639"/>
    <xdr:sp macro="" textlink="">
      <xdr:nvSpPr>
        <xdr:cNvPr id="2" name="TextBox 1">
          <a:extLst>
            <a:ext uri="{FF2B5EF4-FFF2-40B4-BE49-F238E27FC236}">
              <a16:creationId xmlns:a16="http://schemas.microsoft.com/office/drawing/2014/main" id="{811170E4-FE87-FBDA-19D6-48437B6D94E9}"/>
            </a:ext>
          </a:extLst>
        </xdr:cNvPr>
        <xdr:cNvSpPr txBox="1"/>
      </xdr:nvSpPr>
      <xdr:spPr>
        <a:xfrm>
          <a:off x="5924550" y="171449"/>
          <a:ext cx="4181475" cy="3364639"/>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A pharmaceutical company conducts an experiment to test the effect of a new cholesterol medication. The company selects 15 subjects randomly from a larger population. Each subject is randomly assigned to one of three treatment groups. Within each treament group, subjects receive a different dose of the new medication. In Group 1, subjects receive 0 mg/day; in Group 2, 50 mg/day; and in Group 3, 100 mg/day.</a:t>
          </a:r>
        </a:p>
        <a:p>
          <a:endParaRPr lang="en-US" sz="1100"/>
        </a:p>
        <a:p>
          <a:r>
            <a:rPr lang="en-US" sz="1100"/>
            <a:t>After 30 days, doctors measure the cholesterol level of each subject. The results for all 15 subjects appear in the given table.</a:t>
          </a:r>
        </a:p>
        <a:p>
          <a:endParaRPr lang="en-US" sz="1100"/>
        </a:p>
        <a:p>
          <a:r>
            <a:rPr lang="en-US" sz="1100">
              <a:solidFill>
                <a:srgbClr val="FF0000"/>
              </a:solidFill>
            </a:rPr>
            <a:t>Question</a:t>
          </a:r>
        </a:p>
        <a:p>
          <a:endParaRPr lang="en-US" sz="1100"/>
        </a:p>
        <a:p>
          <a:r>
            <a:rPr lang="en-US" sz="1100"/>
            <a:t>1. Use Excel’s ToolPak to compute One-Way ANOVA and submit your statistical output. </a:t>
          </a:r>
        </a:p>
        <a:p>
          <a:endParaRPr lang="en-US" sz="1100"/>
        </a:p>
        <a:p>
          <a:r>
            <a:rPr lang="en-US" sz="1100"/>
            <a:t>2. Does dosage level have a significant effect on cholesterol level? explain your answer basing on the p-value</a:t>
          </a:r>
        </a:p>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9</xdr:col>
      <xdr:colOff>0</xdr:colOff>
      <xdr:row>0</xdr:row>
      <xdr:rowOff>142874</xdr:rowOff>
    </xdr:from>
    <xdr:ext cx="4257675" cy="2331279"/>
    <xdr:sp macro="" textlink="">
      <xdr:nvSpPr>
        <xdr:cNvPr id="2" name="TextBox 1">
          <a:extLst>
            <a:ext uri="{FF2B5EF4-FFF2-40B4-BE49-F238E27FC236}">
              <a16:creationId xmlns:a16="http://schemas.microsoft.com/office/drawing/2014/main" id="{2E27B85A-8A73-37F2-CCDD-8B06EF2FC3CF}"/>
            </a:ext>
          </a:extLst>
        </xdr:cNvPr>
        <xdr:cNvSpPr txBox="1"/>
      </xdr:nvSpPr>
      <xdr:spPr>
        <a:xfrm>
          <a:off x="9220200" y="142874"/>
          <a:ext cx="4257675" cy="2331279"/>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The brightness of three type of bulbs produced by Inosmart Inc has been compared using three development processes, i.e., A, B and C.</a:t>
          </a:r>
        </a:p>
        <a:p>
          <a:endParaRPr lang="en-US" sz="1100"/>
        </a:p>
        <a:p>
          <a:r>
            <a:rPr lang="en-US" sz="1100">
              <a:solidFill>
                <a:srgbClr val="FF0000"/>
              </a:solidFill>
            </a:rPr>
            <a:t>Questions:</a:t>
          </a:r>
        </a:p>
        <a:p>
          <a:endParaRPr lang="en-US" sz="1100"/>
        </a:p>
        <a:p>
          <a:r>
            <a:rPr lang="en-US" sz="1100"/>
            <a:t>1. Use Excel’s ToolPak to compute Two-Way ANOVA and submit your statistical output.</a:t>
          </a:r>
        </a:p>
        <a:p>
          <a:endParaRPr lang="en-US" sz="1100"/>
        </a:p>
        <a:p>
          <a:r>
            <a:rPr lang="en-US" sz="1100"/>
            <a:t>2.Are there any significant main effects or an interaction effect?</a:t>
          </a:r>
        </a:p>
        <a:p>
          <a:r>
            <a:rPr lang="en-US" sz="1100">
              <a:solidFill>
                <a:srgbClr val="FF0000"/>
              </a:solidFill>
            </a:rPr>
            <a:t>Interpret your answer</a:t>
          </a:r>
          <a:r>
            <a:rPr lang="en-US" sz="1100"/>
            <a:t>.</a:t>
          </a:r>
        </a:p>
        <a:p>
          <a:endParaRPr lang="en-US" sz="1100"/>
        </a:p>
        <a:p>
          <a:r>
            <a:rPr lang="en-US" sz="1100"/>
            <a:t>NOTE:  Please show ALL your STEPS </a:t>
          </a:r>
          <a:r>
            <a:rPr lang="en-US" sz="1100" baseline="0"/>
            <a:t> to ANSWER this question</a:t>
          </a:r>
          <a:r>
            <a:rPr lang="en-US" sz="1100"/>
            <a:t> including</a:t>
          </a:r>
          <a:r>
            <a:rPr lang="en-US" sz="1100" baseline="0"/>
            <a:t> </a:t>
          </a:r>
          <a:r>
            <a:rPr lang="en-US" sz="1100" baseline="0">
              <a:solidFill>
                <a:srgbClr val="FF0000"/>
              </a:solidFill>
            </a:rPr>
            <a:t>Hypotheses testing</a:t>
          </a:r>
          <a:endParaRPr lang="en-US" sz="1100">
            <a:solidFill>
              <a:srgbClr val="FF0000"/>
            </a:solidFill>
          </a:endParaRP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2</xdr:col>
      <xdr:colOff>819150</xdr:colOff>
      <xdr:row>0</xdr:row>
      <xdr:rowOff>28575</xdr:rowOff>
    </xdr:from>
    <xdr:ext cx="6172200" cy="6467475"/>
    <xdr:sp macro="" textlink="">
      <xdr:nvSpPr>
        <xdr:cNvPr id="2" name="TextBox 1">
          <a:extLst>
            <a:ext uri="{FF2B5EF4-FFF2-40B4-BE49-F238E27FC236}">
              <a16:creationId xmlns:a16="http://schemas.microsoft.com/office/drawing/2014/main" id="{F5B5DB80-8352-3A0B-A345-C2E2FFB7B72B}"/>
            </a:ext>
          </a:extLst>
        </xdr:cNvPr>
        <xdr:cNvSpPr txBox="1"/>
      </xdr:nvSpPr>
      <xdr:spPr>
        <a:xfrm>
          <a:off x="2495550" y="28575"/>
          <a:ext cx="6172200" cy="6467475"/>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Inomart Inc., supplies computer chips to several schools in Manchvegas. Managers at Inosmart want to develop a forecast of the number of computer chips sold per week. Sales data for the past 12 weeks are provided in this excel sheet.</a:t>
          </a:r>
        </a:p>
        <a:p>
          <a:endParaRPr lang="en-US" sz="1100"/>
        </a:p>
        <a:p>
          <a:r>
            <a:rPr lang="en-US" sz="1100">
              <a:solidFill>
                <a:srgbClr val="FF0000"/>
              </a:solidFill>
            </a:rPr>
            <a:t>Questions</a:t>
          </a:r>
          <a:r>
            <a:rPr lang="en-US" sz="1100"/>
            <a:t>:</a:t>
          </a:r>
        </a:p>
        <a:p>
          <a:endParaRPr lang="en-US" sz="1100"/>
        </a:p>
        <a:p>
          <a:r>
            <a:rPr lang="en-US" sz="1100"/>
            <a:t>1. Construct a Time Series Plot to determine the pattern that exists in the data. Please explainthe outcome.</a:t>
          </a:r>
        </a:p>
        <a:p>
          <a:endParaRPr lang="en-US" sz="1100"/>
        </a:p>
        <a:p>
          <a:r>
            <a:rPr lang="en-US" sz="1100"/>
            <a:t>2. Use a naive method as the forecast the data and compute the following measures of the forecast accuracy</a:t>
          </a:r>
        </a:p>
        <a:p>
          <a:r>
            <a:rPr lang="en-US" sz="1100"/>
            <a:t>Mean of Absolute Error (MAE), </a:t>
          </a:r>
        </a:p>
        <a:p>
          <a:r>
            <a:rPr lang="en-US" sz="1100"/>
            <a:t>Mean of Squared Error (MSE) and </a:t>
          </a:r>
        </a:p>
        <a:p>
          <a:r>
            <a:rPr lang="en-US" sz="1100"/>
            <a:t>Mean of Absolute Percentage Error (MAPE)  </a:t>
          </a:r>
        </a:p>
        <a:p>
          <a:endParaRPr lang="en-US" sz="1100"/>
        </a:p>
        <a:p>
          <a:r>
            <a:rPr lang="en-US" sz="1100"/>
            <a:t>3. Use</a:t>
          </a:r>
          <a:r>
            <a:rPr lang="en-US" sz="1100" baseline="0"/>
            <a:t> the </a:t>
          </a:r>
          <a:r>
            <a:rPr lang="en-US" sz="1100" baseline="0">
              <a:solidFill>
                <a:srgbClr val="FF0000"/>
              </a:solidFill>
            </a:rPr>
            <a:t>Average of Historical data </a:t>
          </a:r>
          <a:r>
            <a:rPr lang="en-US" sz="1100" baseline="0"/>
            <a:t>method to forecast the data </a:t>
          </a:r>
          <a:r>
            <a:rPr lang="en-US" sz="1100">
              <a:solidFill>
                <a:schemeClr val="tx1"/>
              </a:solidFill>
              <a:effectLst/>
              <a:latin typeface="+mn-lt"/>
              <a:ea typeface="+mn-ea"/>
              <a:cs typeface="+mn-cs"/>
            </a:rPr>
            <a:t>and compute the following measures of the forecast accuracy</a:t>
          </a:r>
          <a:endParaRPr lang="en-US">
            <a:effectLst/>
          </a:endParaRPr>
        </a:p>
        <a:p>
          <a:r>
            <a:rPr lang="en-US" sz="1100">
              <a:solidFill>
                <a:schemeClr val="tx1"/>
              </a:solidFill>
              <a:effectLst/>
              <a:latin typeface="+mn-lt"/>
              <a:ea typeface="+mn-ea"/>
              <a:cs typeface="+mn-cs"/>
            </a:rPr>
            <a:t>Mean of Absolute Error (MAE), </a:t>
          </a:r>
          <a:endParaRPr lang="en-US">
            <a:effectLst/>
          </a:endParaRPr>
        </a:p>
        <a:p>
          <a:r>
            <a:rPr lang="en-US" sz="1100">
              <a:solidFill>
                <a:schemeClr val="tx1"/>
              </a:solidFill>
              <a:effectLst/>
              <a:latin typeface="+mn-lt"/>
              <a:ea typeface="+mn-ea"/>
              <a:cs typeface="+mn-cs"/>
            </a:rPr>
            <a:t>Mean of Squared Error (MSE) and </a:t>
          </a:r>
          <a:endParaRPr lang="en-US">
            <a:effectLst/>
          </a:endParaRPr>
        </a:p>
        <a:p>
          <a:r>
            <a:rPr lang="en-US" sz="1100">
              <a:solidFill>
                <a:schemeClr val="tx1"/>
              </a:solidFill>
              <a:effectLst/>
              <a:latin typeface="+mn-lt"/>
              <a:ea typeface="+mn-ea"/>
              <a:cs typeface="+mn-cs"/>
            </a:rPr>
            <a:t>Mean of Absolute Percentage Error (MAPE)  </a:t>
          </a:r>
          <a:endParaRPr lang="en-US">
            <a:effectLst/>
          </a:endParaRPr>
        </a:p>
        <a:p>
          <a:r>
            <a:rPr lang="en-US" sz="1100" baseline="0"/>
            <a:t>.</a:t>
          </a:r>
          <a:endParaRPr lang="en-US" sz="1100"/>
        </a:p>
        <a:p>
          <a:endParaRPr lang="en-US" sz="1100"/>
        </a:p>
        <a:p>
          <a:r>
            <a:rPr lang="en-US" sz="1100"/>
            <a:t> Develop </a:t>
          </a:r>
          <a:r>
            <a:rPr lang="en-US" sz="1100">
              <a:solidFill>
                <a:srgbClr val="FF0000"/>
              </a:solidFill>
            </a:rPr>
            <a:t>a three week </a:t>
          </a:r>
          <a:r>
            <a:rPr lang="en-US" sz="1100"/>
            <a:t>moving average for this time series. Then compute MSE and a forecast for week 13.</a:t>
          </a:r>
          <a:r>
            <a:rPr lang="en-US" sz="1100">
              <a:solidFill>
                <a:schemeClr val="tx1"/>
              </a:solidFill>
              <a:effectLst/>
              <a:latin typeface="+mn-lt"/>
              <a:ea typeface="+mn-ea"/>
              <a:cs typeface="+mn-cs"/>
            </a:rPr>
            <a:t> Compute the following measures of the forecast accuracy</a:t>
          </a:r>
          <a:endParaRPr lang="en-US">
            <a:effectLst/>
          </a:endParaRPr>
        </a:p>
        <a:p>
          <a:r>
            <a:rPr lang="en-US" sz="1100">
              <a:solidFill>
                <a:schemeClr val="tx1"/>
              </a:solidFill>
              <a:effectLst/>
              <a:latin typeface="+mn-lt"/>
              <a:ea typeface="+mn-ea"/>
              <a:cs typeface="+mn-cs"/>
            </a:rPr>
            <a:t>Mean of Absolute Error (MAE), </a:t>
          </a:r>
          <a:endParaRPr lang="en-US">
            <a:effectLst/>
          </a:endParaRPr>
        </a:p>
        <a:p>
          <a:r>
            <a:rPr lang="en-US" sz="1100">
              <a:solidFill>
                <a:schemeClr val="tx1"/>
              </a:solidFill>
              <a:effectLst/>
              <a:latin typeface="+mn-lt"/>
              <a:ea typeface="+mn-ea"/>
              <a:cs typeface="+mn-cs"/>
            </a:rPr>
            <a:t>Mean of Squared Error (MSE) and </a:t>
          </a:r>
          <a:endParaRPr lang="en-US">
            <a:effectLst/>
          </a:endParaRPr>
        </a:p>
        <a:p>
          <a:r>
            <a:rPr lang="en-US" sz="1100">
              <a:solidFill>
                <a:schemeClr val="tx1"/>
              </a:solidFill>
              <a:effectLst/>
              <a:latin typeface="+mn-lt"/>
              <a:ea typeface="+mn-ea"/>
              <a:cs typeface="+mn-cs"/>
            </a:rPr>
            <a:t>Mean of Absolute Percentage Error (MAPE)  </a:t>
          </a:r>
          <a:endParaRPr lang="en-US">
            <a:effectLst/>
          </a:endParaRPr>
        </a:p>
        <a:p>
          <a:endParaRPr lang="en-US" sz="1100"/>
        </a:p>
        <a:p>
          <a:endParaRPr lang="en-US" sz="1100"/>
        </a:p>
        <a:p>
          <a:endParaRPr lang="en-US" sz="1100"/>
        </a:p>
        <a:p>
          <a:r>
            <a:rPr lang="en-US" sz="1100"/>
            <a:t>4. Use Exponential Smoothing with ALPHA = 0.2 to develop a forecast of demand for week 13. What are the resulting MAE, MSE and MAPE?</a:t>
          </a:r>
        </a:p>
        <a:p>
          <a:endParaRPr lang="en-US" sz="1100"/>
        </a:p>
        <a:p>
          <a:r>
            <a:rPr lang="en-US" sz="1100"/>
            <a:t>5. Compare all</a:t>
          </a:r>
          <a:r>
            <a:rPr lang="en-US" sz="1100" baseline="0"/>
            <a:t> </a:t>
          </a:r>
          <a:r>
            <a:rPr lang="en-US" sz="1100"/>
            <a:t>the</a:t>
          </a:r>
          <a:r>
            <a:rPr lang="en-US" sz="1100" baseline="0"/>
            <a:t> MAE, MSE AND MAPE</a:t>
          </a:r>
          <a:r>
            <a:rPr lang="en-US" sz="1100"/>
            <a:t>. Which method provides the better forecasts using MAE, MSE, and MPE as the measure of model forecast? Please explain.</a:t>
          </a:r>
        </a:p>
      </xdr:txBody>
    </xdr:sp>
    <xdr:clientData/>
  </xdr:oneCellAnchor>
  <xdr:twoCellAnchor>
    <xdr:from>
      <xdr:col>11</xdr:col>
      <xdr:colOff>9525</xdr:colOff>
      <xdr:row>0</xdr:row>
      <xdr:rowOff>190500</xdr:rowOff>
    </xdr:from>
    <xdr:to>
      <xdr:col>17</xdr:col>
      <xdr:colOff>533400</xdr:colOff>
      <xdr:row>15</xdr:row>
      <xdr:rowOff>66675</xdr:rowOff>
    </xdr:to>
    <xdr:graphicFrame macro="">
      <xdr:nvGraphicFramePr>
        <xdr:cNvPr id="1086" name="Chart 2">
          <a:extLst>
            <a:ext uri="{FF2B5EF4-FFF2-40B4-BE49-F238E27FC236}">
              <a16:creationId xmlns:a16="http://schemas.microsoft.com/office/drawing/2014/main" id="{46315866-B65A-8F7B-5932-A35EC1F8EB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oneCellAnchor>
    <xdr:from>
      <xdr:col>19</xdr:col>
      <xdr:colOff>180974</xdr:colOff>
      <xdr:row>1</xdr:row>
      <xdr:rowOff>133349</xdr:rowOff>
    </xdr:from>
    <xdr:ext cx="5876925" cy="2675732"/>
    <xdr:sp macro="" textlink="">
      <xdr:nvSpPr>
        <xdr:cNvPr id="2" name="TextBox 1">
          <a:extLst>
            <a:ext uri="{FF2B5EF4-FFF2-40B4-BE49-F238E27FC236}">
              <a16:creationId xmlns:a16="http://schemas.microsoft.com/office/drawing/2014/main" id="{63DA0239-3D35-34A3-E04D-4A7C269DA5B7}"/>
            </a:ext>
          </a:extLst>
        </xdr:cNvPr>
        <xdr:cNvSpPr txBox="1"/>
      </xdr:nvSpPr>
      <xdr:spPr>
        <a:xfrm>
          <a:off x="13611224" y="333374"/>
          <a:ext cx="5876925" cy="26757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a:p>
          <a:r>
            <a:rPr lang="en-US" sz="1100"/>
            <a:t> </a:t>
          </a:r>
        </a:p>
        <a:p>
          <a:r>
            <a:rPr lang="en-US" sz="1100">
              <a:solidFill>
                <a:srgbClr val="FF0000"/>
              </a:solidFill>
            </a:rPr>
            <a:t>Department		Production requirements		Departmental capacity(total hours)</a:t>
          </a:r>
        </a:p>
        <a:p>
          <a:r>
            <a:rPr lang="en-US" sz="1100">
              <a:solidFill>
                <a:srgbClr val="FF0000"/>
              </a:solidFill>
            </a:rPr>
            <a:t>		by</a:t>
          </a:r>
          <a:r>
            <a:rPr lang="en-US" sz="1100" baseline="0">
              <a:solidFill>
                <a:srgbClr val="FF0000"/>
              </a:solidFill>
            </a:rPr>
            <a:t> product hours</a:t>
          </a:r>
          <a:r>
            <a:rPr lang="en-US" sz="1100">
              <a:solidFill>
                <a:srgbClr val="FF0000"/>
              </a:solidFill>
            </a:rPr>
            <a:t>		</a:t>
          </a:r>
        </a:p>
        <a:p>
          <a:r>
            <a:rPr lang="en-US" sz="1100"/>
            <a:t>		A	B	C	 </a:t>
          </a:r>
        </a:p>
        <a:p>
          <a:r>
            <a:rPr lang="en-US" sz="1100">
              <a:solidFill>
                <a:srgbClr val="FF0000"/>
              </a:solidFill>
            </a:rPr>
            <a:t>Assembly</a:t>
          </a:r>
          <a:r>
            <a:rPr lang="en-US" sz="1100"/>
            <a:t>		2	3	2	</a:t>
          </a:r>
          <a:r>
            <a:rPr lang="en-US" sz="1100">
              <a:solidFill>
                <a:schemeClr val="tx1"/>
              </a:solidFill>
              <a:effectLst/>
              <a:latin typeface="+mn-lt"/>
              <a:ea typeface="+mn-ea"/>
              <a:cs typeface="+mn-cs"/>
            </a:rPr>
            <a:t>30,000</a:t>
          </a:r>
          <a:endParaRPr lang="en-US" sz="1100"/>
        </a:p>
        <a:p>
          <a:endParaRPr lang="en-US" sz="1100"/>
        </a:p>
        <a:p>
          <a:r>
            <a:rPr lang="en-US" sz="1100">
              <a:solidFill>
                <a:srgbClr val="FF0000"/>
              </a:solidFill>
            </a:rPr>
            <a:t>Painting</a:t>
          </a:r>
          <a:r>
            <a:rPr lang="en-US" sz="1100"/>
            <a:t>		1	2	2	38,000</a:t>
          </a:r>
        </a:p>
        <a:p>
          <a:endParaRPr lang="en-US" sz="1100"/>
        </a:p>
        <a:p>
          <a:r>
            <a:rPr lang="en-US" sz="1100">
              <a:solidFill>
                <a:srgbClr val="FF0000"/>
              </a:solidFill>
            </a:rPr>
            <a:t>Finishing</a:t>
          </a:r>
          <a:r>
            <a:rPr lang="en-US" sz="1100"/>
            <a:t>		2	3	1	28,000</a:t>
          </a:r>
        </a:p>
        <a:p>
          <a:r>
            <a:rPr lang="en-US" sz="1100"/>
            <a:t> </a:t>
          </a:r>
        </a:p>
        <a:p>
          <a:r>
            <a:rPr lang="en-US" sz="1100"/>
            <a:t>Use solver to solve this problem.</a:t>
          </a:r>
        </a:p>
        <a:p>
          <a:r>
            <a:rPr lang="en-US" sz="1100"/>
            <a:t> </a:t>
          </a:r>
        </a:p>
        <a:p>
          <a:endParaRPr lang="en-US" sz="1100"/>
        </a:p>
      </xdr:txBody>
    </xdr:sp>
    <xdr:clientData/>
  </xdr:oneCellAnchor>
  <xdr:oneCellAnchor>
    <xdr:from>
      <xdr:col>13</xdr:col>
      <xdr:colOff>9525</xdr:colOff>
      <xdr:row>0</xdr:row>
      <xdr:rowOff>19049</xdr:rowOff>
    </xdr:from>
    <xdr:ext cx="5581650" cy="2466975"/>
    <xdr:sp macro="" textlink="">
      <xdr:nvSpPr>
        <xdr:cNvPr id="3" name="TextBox 2">
          <a:extLst>
            <a:ext uri="{FF2B5EF4-FFF2-40B4-BE49-F238E27FC236}">
              <a16:creationId xmlns:a16="http://schemas.microsoft.com/office/drawing/2014/main" id="{09899BDD-7DC9-8437-EE2E-EACCC9E4FF39}"/>
            </a:ext>
          </a:extLst>
        </xdr:cNvPr>
        <xdr:cNvSpPr txBox="1"/>
      </xdr:nvSpPr>
      <xdr:spPr>
        <a:xfrm>
          <a:off x="10029825" y="19049"/>
          <a:ext cx="5581650" cy="2466975"/>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A manufacturing company wants to maximize profits on products A, B, and C. The profit margin is $3 for A, $6 for B, and $15 for C. The production requirements and departmental</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capacities are as follows: </a:t>
          </a:r>
          <a:endParaRPr lang="en-US">
            <a:effectLst/>
          </a:endParaRPr>
        </a:p>
        <a:p>
          <a:endParaRPr lang="en-US" sz="1100"/>
        </a:p>
        <a:p>
          <a:r>
            <a:rPr lang="en-US" sz="1100">
              <a:solidFill>
                <a:srgbClr val="FF0000"/>
              </a:solidFill>
            </a:rPr>
            <a:t>Questions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(a) Use solver to solve this problem.</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(b) Provide</a:t>
          </a:r>
          <a:r>
            <a:rPr lang="en-US" sz="1100" baseline="0">
              <a:solidFill>
                <a:schemeClr val="tx1"/>
              </a:solidFill>
              <a:effectLst/>
              <a:latin typeface="+mn-lt"/>
              <a:ea typeface="+mn-ea"/>
              <a:cs typeface="+mn-cs"/>
            </a:rPr>
            <a:t> Sensitivity Analysis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(c) Explain your results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(d) Assumes that the company receives an order of 200 units of good A. Use Solver t determine how much of good B and C the company can produce to maximise its profits.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(e) based on the (d) above, what is the implication of this decision in terms of the profits?</a:t>
          </a:r>
          <a:endParaRPr lang="en-US">
            <a:effectLst/>
          </a:endParaRPr>
        </a:p>
        <a:p>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twoCellAnchor editAs="oneCell">
    <xdr:from>
      <xdr:col>1</xdr:col>
      <xdr:colOff>47625</xdr:colOff>
      <xdr:row>2</xdr:row>
      <xdr:rowOff>47625</xdr:rowOff>
    </xdr:from>
    <xdr:to>
      <xdr:col>8</xdr:col>
      <xdr:colOff>361950</xdr:colOff>
      <xdr:row>28</xdr:row>
      <xdr:rowOff>57150</xdr:rowOff>
    </xdr:to>
    <xdr:pic>
      <xdr:nvPicPr>
        <xdr:cNvPr id="58377" name="Picture 1">
          <a:extLst>
            <a:ext uri="{FF2B5EF4-FFF2-40B4-BE49-F238E27FC236}">
              <a16:creationId xmlns:a16="http://schemas.microsoft.com/office/drawing/2014/main" id="{85620FA6-AC2F-57D3-F35A-E43FBF7F07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3425" y="447675"/>
          <a:ext cx="5114925" cy="5210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48</xdr:row>
      <xdr:rowOff>0</xdr:rowOff>
    </xdr:from>
    <xdr:to>
      <xdr:col>8</xdr:col>
      <xdr:colOff>466725</xdr:colOff>
      <xdr:row>64</xdr:row>
      <xdr:rowOff>171450</xdr:rowOff>
    </xdr:to>
    <xdr:pic>
      <xdr:nvPicPr>
        <xdr:cNvPr id="58378" name="Picture 2">
          <a:extLst>
            <a:ext uri="{FF2B5EF4-FFF2-40B4-BE49-F238E27FC236}">
              <a16:creationId xmlns:a16="http://schemas.microsoft.com/office/drawing/2014/main" id="{983454AF-99C7-6309-CF54-52FE136F02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5800" y="9601200"/>
          <a:ext cx="5267325" cy="3371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7"/>
  <sheetViews>
    <sheetView tabSelected="1" workbookViewId="0">
      <selection activeCell="K3" sqref="K3"/>
    </sheetView>
  </sheetViews>
  <sheetFormatPr defaultRowHeight="15.75" x14ac:dyDescent="0.25"/>
  <cols>
    <col min="5" max="5" width="14" bestFit="1" customWidth="1"/>
    <col min="7" max="7" width="10.5" bestFit="1" customWidth="1"/>
    <col min="8" max="8" width="16.625" bestFit="1" customWidth="1"/>
    <col min="11" max="11" width="16.375" bestFit="1" customWidth="1"/>
    <col min="12" max="12" width="17.375" bestFit="1" customWidth="1"/>
    <col min="13" max="13" width="7.875" bestFit="1" customWidth="1"/>
    <col min="14" max="14" width="16.375" bestFit="1" customWidth="1"/>
  </cols>
  <sheetData>
    <row r="1" spans="1:24" x14ac:dyDescent="0.25">
      <c r="A1" t="s">
        <v>16</v>
      </c>
      <c r="B1" t="s">
        <v>12</v>
      </c>
      <c r="C1" t="s">
        <v>17</v>
      </c>
      <c r="D1" t="s">
        <v>13</v>
      </c>
      <c r="E1" t="s">
        <v>18</v>
      </c>
      <c r="F1" t="s">
        <v>19</v>
      </c>
      <c r="G1" t="s">
        <v>20</v>
      </c>
      <c r="H1" t="s">
        <v>21</v>
      </c>
    </row>
    <row r="2" spans="1:24" ht="16.5" thickBot="1" x14ac:dyDescent="0.3">
      <c r="A2">
        <v>1</v>
      </c>
      <c r="B2">
        <v>65487</v>
      </c>
      <c r="C2">
        <v>0</v>
      </c>
      <c r="D2">
        <v>27</v>
      </c>
      <c r="E2">
        <v>12</v>
      </c>
      <c r="F2">
        <v>1</v>
      </c>
      <c r="G2">
        <v>4</v>
      </c>
      <c r="H2">
        <v>44</v>
      </c>
    </row>
    <row r="3" spans="1:24" x14ac:dyDescent="0.25">
      <c r="A3">
        <v>2</v>
      </c>
      <c r="B3">
        <v>46184</v>
      </c>
      <c r="C3">
        <v>3</v>
      </c>
      <c r="D3">
        <v>20</v>
      </c>
      <c r="E3">
        <v>4</v>
      </c>
      <c r="F3">
        <v>0</v>
      </c>
      <c r="G3">
        <v>4</v>
      </c>
      <c r="H3">
        <v>1</v>
      </c>
      <c r="K3" s="14" t="s">
        <v>63</v>
      </c>
      <c r="L3" s="15"/>
      <c r="N3" s="13" t="s">
        <v>64</v>
      </c>
      <c r="O3" s="13"/>
      <c r="Q3" s="13" t="s">
        <v>13</v>
      </c>
      <c r="R3" s="13"/>
      <c r="T3" s="13" t="s">
        <v>18</v>
      </c>
      <c r="U3" s="13"/>
      <c r="W3" s="13" t="s">
        <v>21</v>
      </c>
      <c r="X3" s="13"/>
    </row>
    <row r="4" spans="1:24" x14ac:dyDescent="0.25">
      <c r="A4">
        <v>3</v>
      </c>
      <c r="B4">
        <v>32782</v>
      </c>
      <c r="C4">
        <v>1</v>
      </c>
      <c r="D4">
        <v>0</v>
      </c>
      <c r="E4">
        <v>7</v>
      </c>
      <c r="F4">
        <v>0</v>
      </c>
      <c r="G4">
        <v>1</v>
      </c>
      <c r="H4">
        <v>0</v>
      </c>
      <c r="K4" s="16"/>
      <c r="L4" s="17"/>
      <c r="N4" s="10"/>
      <c r="O4" s="10"/>
      <c r="Q4" s="10"/>
      <c r="R4" s="10"/>
      <c r="T4" s="10"/>
      <c r="U4" s="10"/>
      <c r="W4" s="10"/>
      <c r="X4" s="10"/>
    </row>
    <row r="5" spans="1:24" x14ac:dyDescent="0.25">
      <c r="A5">
        <v>4</v>
      </c>
      <c r="B5">
        <v>54899</v>
      </c>
      <c r="C5">
        <v>5</v>
      </c>
      <c r="D5">
        <v>12</v>
      </c>
      <c r="E5">
        <v>8</v>
      </c>
      <c r="F5">
        <v>1</v>
      </c>
      <c r="G5">
        <v>4</v>
      </c>
      <c r="H5">
        <v>0</v>
      </c>
      <c r="K5" s="16" t="s">
        <v>50</v>
      </c>
      <c r="L5" s="17">
        <v>39827.391304347824</v>
      </c>
      <c r="N5" s="10" t="s">
        <v>50</v>
      </c>
      <c r="O5" s="10">
        <v>4.6086956521739131</v>
      </c>
      <c r="Q5" s="10" t="s">
        <v>50</v>
      </c>
      <c r="R5" s="10">
        <v>10.326086956521738</v>
      </c>
      <c r="T5" s="10" t="s">
        <v>50</v>
      </c>
      <c r="U5" s="10">
        <v>5.0652173913043477</v>
      </c>
      <c r="W5" s="10" t="s">
        <v>50</v>
      </c>
      <c r="X5" s="10">
        <v>5.6956521739130439</v>
      </c>
    </row>
    <row r="6" spans="1:24" x14ac:dyDescent="0.25">
      <c r="A6">
        <v>5</v>
      </c>
      <c r="B6">
        <v>34869</v>
      </c>
      <c r="C6">
        <v>5</v>
      </c>
      <c r="D6">
        <v>7</v>
      </c>
      <c r="E6">
        <v>4</v>
      </c>
      <c r="F6">
        <v>1</v>
      </c>
      <c r="G6">
        <v>4</v>
      </c>
      <c r="H6">
        <v>1</v>
      </c>
      <c r="K6" s="16" t="s">
        <v>51</v>
      </c>
      <c r="L6" s="17">
        <v>1621.7500243640793</v>
      </c>
      <c r="N6" s="10" t="s">
        <v>51</v>
      </c>
      <c r="O6" s="10">
        <v>0.54946461501993027</v>
      </c>
      <c r="Q6" s="10" t="s">
        <v>51</v>
      </c>
      <c r="R6" s="10">
        <v>1.1207547266551636</v>
      </c>
      <c r="T6" s="10" t="s">
        <v>51</v>
      </c>
      <c r="U6" s="10">
        <v>0.41864997418149646</v>
      </c>
      <c r="W6" s="10" t="s">
        <v>51</v>
      </c>
      <c r="X6" s="10">
        <v>1.5067864404160378</v>
      </c>
    </row>
    <row r="7" spans="1:24" x14ac:dyDescent="0.25">
      <c r="A7">
        <v>6</v>
      </c>
      <c r="B7">
        <v>35487</v>
      </c>
      <c r="C7">
        <v>2</v>
      </c>
      <c r="D7">
        <v>8</v>
      </c>
      <c r="E7">
        <v>2</v>
      </c>
      <c r="F7">
        <v>1</v>
      </c>
      <c r="G7">
        <v>4</v>
      </c>
      <c r="H7">
        <v>2</v>
      </c>
      <c r="K7" s="16" t="s">
        <v>52</v>
      </c>
      <c r="L7" s="17">
        <v>36541.5</v>
      </c>
      <c r="N7" s="10" t="s">
        <v>52</v>
      </c>
      <c r="O7" s="10">
        <v>4</v>
      </c>
      <c r="Q7" s="10" t="s">
        <v>52</v>
      </c>
      <c r="R7" s="10">
        <v>8.5</v>
      </c>
      <c r="T7" s="10" t="s">
        <v>52</v>
      </c>
      <c r="U7" s="10">
        <v>5</v>
      </c>
      <c r="W7" s="10" t="s">
        <v>52</v>
      </c>
      <c r="X7" s="10">
        <v>3</v>
      </c>
    </row>
    <row r="8" spans="1:24" x14ac:dyDescent="0.25">
      <c r="A8">
        <v>7</v>
      </c>
      <c r="B8">
        <v>26548</v>
      </c>
      <c r="C8">
        <v>1</v>
      </c>
      <c r="D8">
        <v>5</v>
      </c>
      <c r="E8">
        <v>0</v>
      </c>
      <c r="F8">
        <v>0</v>
      </c>
      <c r="G8">
        <v>4</v>
      </c>
      <c r="H8">
        <v>2</v>
      </c>
      <c r="K8" s="16" t="s">
        <v>54</v>
      </c>
      <c r="L8" s="17">
        <v>10999.24381537863</v>
      </c>
      <c r="N8" s="10" t="s">
        <v>53</v>
      </c>
      <c r="O8" s="10">
        <v>6</v>
      </c>
      <c r="Q8" s="10" t="s">
        <v>53</v>
      </c>
      <c r="R8" s="10">
        <v>6</v>
      </c>
      <c r="T8" s="10" t="s">
        <v>53</v>
      </c>
      <c r="U8" s="10">
        <v>4</v>
      </c>
      <c r="W8" s="10" t="s">
        <v>53</v>
      </c>
      <c r="X8" s="10">
        <v>2</v>
      </c>
    </row>
    <row r="9" spans="1:24" x14ac:dyDescent="0.25">
      <c r="A9">
        <v>8</v>
      </c>
      <c r="B9">
        <v>32920</v>
      </c>
      <c r="C9">
        <v>3</v>
      </c>
      <c r="D9">
        <v>15</v>
      </c>
      <c r="E9">
        <v>9</v>
      </c>
      <c r="F9">
        <v>1</v>
      </c>
      <c r="G9">
        <v>1</v>
      </c>
      <c r="H9">
        <v>4</v>
      </c>
      <c r="K9" s="16" t="s">
        <v>55</v>
      </c>
      <c r="L9" s="17">
        <v>120983364.51014505</v>
      </c>
      <c r="N9" s="10" t="s">
        <v>54</v>
      </c>
      <c r="O9" s="10">
        <v>3.7266503331160554</v>
      </c>
      <c r="Q9" s="10" t="s">
        <v>54</v>
      </c>
      <c r="R9" s="10">
        <v>7.601328386322681</v>
      </c>
      <c r="T9" s="10" t="s">
        <v>54</v>
      </c>
      <c r="U9" s="10">
        <v>2.8394222723257827</v>
      </c>
      <c r="W9" s="10" t="s">
        <v>54</v>
      </c>
      <c r="X9" s="10">
        <v>10.219522853000289</v>
      </c>
    </row>
    <row r="10" spans="1:24" x14ac:dyDescent="0.25">
      <c r="A10">
        <v>9</v>
      </c>
      <c r="B10">
        <v>29548</v>
      </c>
      <c r="C10">
        <v>6</v>
      </c>
      <c r="D10">
        <v>5</v>
      </c>
      <c r="E10">
        <v>1</v>
      </c>
      <c r="F10">
        <v>0</v>
      </c>
      <c r="G10">
        <v>1</v>
      </c>
      <c r="H10">
        <v>0</v>
      </c>
      <c r="K10" s="16" t="s">
        <v>56</v>
      </c>
      <c r="L10" s="17">
        <v>0.88220765161344206</v>
      </c>
      <c r="N10" s="10" t="s">
        <v>55</v>
      </c>
      <c r="O10" s="10">
        <v>13.887922705314008</v>
      </c>
      <c r="Q10" s="10" t="s">
        <v>55</v>
      </c>
      <c r="R10" s="10">
        <v>57.780193236714979</v>
      </c>
      <c r="T10" s="10" t="s">
        <v>55</v>
      </c>
      <c r="U10" s="10">
        <v>8.0623188405797102</v>
      </c>
      <c r="W10" s="10" t="s">
        <v>55</v>
      </c>
      <c r="X10" s="10">
        <v>104.43864734299515</v>
      </c>
    </row>
    <row r="11" spans="1:24" x14ac:dyDescent="0.25">
      <c r="A11">
        <v>10</v>
      </c>
      <c r="B11">
        <v>34231</v>
      </c>
      <c r="C11">
        <v>2</v>
      </c>
      <c r="D11">
        <v>6</v>
      </c>
      <c r="E11">
        <v>6</v>
      </c>
      <c r="F11">
        <v>0</v>
      </c>
      <c r="G11">
        <v>4</v>
      </c>
      <c r="H11">
        <v>3</v>
      </c>
      <c r="K11" s="16" t="s">
        <v>57</v>
      </c>
      <c r="L11" s="17">
        <v>1.0785665457315299</v>
      </c>
      <c r="N11" s="10" t="s">
        <v>56</v>
      </c>
      <c r="O11" s="10">
        <v>5.3373153051063849</v>
      </c>
      <c r="Q11" s="10" t="s">
        <v>56</v>
      </c>
      <c r="R11" s="10">
        <v>-0.73431741267097994</v>
      </c>
      <c r="T11" s="10" t="s">
        <v>56</v>
      </c>
      <c r="U11" s="10">
        <v>0.21498751444872255</v>
      </c>
      <c r="W11" s="10" t="s">
        <v>56</v>
      </c>
      <c r="X11" s="10">
        <v>10.606040739870179</v>
      </c>
    </row>
    <row r="12" spans="1:24" x14ac:dyDescent="0.25">
      <c r="A12">
        <v>11</v>
      </c>
      <c r="B12">
        <v>23654</v>
      </c>
      <c r="C12">
        <v>0</v>
      </c>
      <c r="D12">
        <v>0</v>
      </c>
      <c r="E12">
        <v>0</v>
      </c>
      <c r="F12">
        <v>1</v>
      </c>
      <c r="G12">
        <v>3</v>
      </c>
      <c r="H12">
        <v>2</v>
      </c>
      <c r="K12" s="16" t="s">
        <v>58</v>
      </c>
      <c r="L12" s="17">
        <v>45592</v>
      </c>
      <c r="N12" s="10" t="s">
        <v>57</v>
      </c>
      <c r="O12" s="10">
        <v>1.9061526791544743</v>
      </c>
      <c r="Q12" s="10" t="s">
        <v>57</v>
      </c>
      <c r="R12" s="10">
        <v>0.60311253223768346</v>
      </c>
      <c r="T12" s="10" t="s">
        <v>57</v>
      </c>
      <c r="U12" s="10">
        <v>0.40594461413768984</v>
      </c>
      <c r="W12" s="10" t="s">
        <v>57</v>
      </c>
      <c r="X12" s="10">
        <v>3.376347959474145</v>
      </c>
    </row>
    <row r="13" spans="1:24" x14ac:dyDescent="0.25">
      <c r="A13">
        <v>12</v>
      </c>
      <c r="B13">
        <v>39331</v>
      </c>
      <c r="C13">
        <v>3</v>
      </c>
      <c r="D13">
        <v>9</v>
      </c>
      <c r="E13">
        <v>6</v>
      </c>
      <c r="F13">
        <v>1</v>
      </c>
      <c r="G13">
        <v>4</v>
      </c>
      <c r="H13">
        <v>1</v>
      </c>
      <c r="K13" s="16" t="s">
        <v>59</v>
      </c>
      <c r="L13" s="17">
        <v>23654</v>
      </c>
      <c r="N13" s="10" t="s">
        <v>58</v>
      </c>
      <c r="O13" s="10">
        <v>19</v>
      </c>
      <c r="Q13" s="10" t="s">
        <v>58</v>
      </c>
      <c r="R13" s="10">
        <v>27</v>
      </c>
      <c r="T13" s="10" t="s">
        <v>58</v>
      </c>
      <c r="U13" s="10">
        <v>12</v>
      </c>
      <c r="W13" s="10" t="s">
        <v>58</v>
      </c>
      <c r="X13" s="10">
        <v>45</v>
      </c>
    </row>
    <row r="14" spans="1:24" x14ac:dyDescent="0.25">
      <c r="A14">
        <v>13</v>
      </c>
      <c r="B14">
        <v>36512</v>
      </c>
      <c r="C14">
        <v>6</v>
      </c>
      <c r="D14">
        <v>6</v>
      </c>
      <c r="E14">
        <v>4</v>
      </c>
      <c r="F14">
        <v>1</v>
      </c>
      <c r="G14">
        <v>4</v>
      </c>
      <c r="H14">
        <v>2</v>
      </c>
      <c r="K14" s="16" t="s">
        <v>60</v>
      </c>
      <c r="L14" s="17">
        <v>69246</v>
      </c>
      <c r="N14" s="10" t="s">
        <v>59</v>
      </c>
      <c r="O14" s="10">
        <v>0</v>
      </c>
      <c r="Q14" s="10" t="s">
        <v>59</v>
      </c>
      <c r="R14" s="10">
        <v>0</v>
      </c>
      <c r="T14" s="10" t="s">
        <v>59</v>
      </c>
      <c r="U14" s="10">
        <v>0</v>
      </c>
      <c r="W14" s="10" t="s">
        <v>59</v>
      </c>
      <c r="X14" s="10">
        <v>0</v>
      </c>
    </row>
    <row r="15" spans="1:24" x14ac:dyDescent="0.25">
      <c r="A15">
        <v>14</v>
      </c>
      <c r="B15">
        <v>35467</v>
      </c>
      <c r="C15">
        <v>6</v>
      </c>
      <c r="D15">
        <v>3</v>
      </c>
      <c r="E15">
        <v>6</v>
      </c>
      <c r="F15">
        <v>1</v>
      </c>
      <c r="G15">
        <v>2</v>
      </c>
      <c r="H15">
        <v>3</v>
      </c>
      <c r="K15" s="16" t="s">
        <v>61</v>
      </c>
      <c r="L15" s="17">
        <v>1832060</v>
      </c>
      <c r="N15" s="10" t="s">
        <v>60</v>
      </c>
      <c r="O15" s="10">
        <v>19</v>
      </c>
      <c r="Q15" s="10" t="s">
        <v>60</v>
      </c>
      <c r="R15" s="10">
        <v>27</v>
      </c>
      <c r="T15" s="10" t="s">
        <v>60</v>
      </c>
      <c r="U15" s="10">
        <v>12</v>
      </c>
      <c r="W15" s="10" t="s">
        <v>60</v>
      </c>
      <c r="X15" s="10">
        <v>45</v>
      </c>
    </row>
    <row r="16" spans="1:24" x14ac:dyDescent="0.25">
      <c r="A16">
        <v>15</v>
      </c>
      <c r="B16">
        <v>68425</v>
      </c>
      <c r="C16">
        <v>2</v>
      </c>
      <c r="D16">
        <v>25</v>
      </c>
      <c r="E16">
        <v>12</v>
      </c>
      <c r="F16">
        <v>0</v>
      </c>
      <c r="G16">
        <v>4</v>
      </c>
      <c r="H16">
        <v>1</v>
      </c>
      <c r="K16" s="18" t="s">
        <v>62</v>
      </c>
      <c r="L16" s="19">
        <v>46</v>
      </c>
      <c r="N16" s="10" t="s">
        <v>61</v>
      </c>
      <c r="O16" s="10">
        <v>212</v>
      </c>
      <c r="Q16" s="10" t="s">
        <v>61</v>
      </c>
      <c r="R16" s="10">
        <v>475</v>
      </c>
      <c r="T16" s="10" t="s">
        <v>61</v>
      </c>
      <c r="U16" s="10">
        <v>233</v>
      </c>
      <c r="W16" s="10" t="s">
        <v>61</v>
      </c>
      <c r="X16" s="10">
        <v>262</v>
      </c>
    </row>
    <row r="17" spans="1:24" ht="16.5" thickBot="1" x14ac:dyDescent="0.3">
      <c r="A17">
        <v>16</v>
      </c>
      <c r="B17">
        <v>35468</v>
      </c>
      <c r="C17">
        <v>5</v>
      </c>
      <c r="D17">
        <v>9</v>
      </c>
      <c r="E17">
        <v>4</v>
      </c>
      <c r="F17">
        <v>1</v>
      </c>
      <c r="G17">
        <v>2</v>
      </c>
      <c r="H17">
        <v>5</v>
      </c>
      <c r="N17" s="11" t="s">
        <v>62</v>
      </c>
      <c r="O17" s="11">
        <v>46</v>
      </c>
      <c r="Q17" s="11" t="s">
        <v>62</v>
      </c>
      <c r="R17" s="11">
        <v>46</v>
      </c>
      <c r="T17" s="11" t="s">
        <v>62</v>
      </c>
      <c r="U17" s="11">
        <v>46</v>
      </c>
      <c r="W17" s="11" t="s">
        <v>62</v>
      </c>
      <c r="X17" s="11">
        <v>46</v>
      </c>
    </row>
    <row r="18" spans="1:24" x14ac:dyDescent="0.25">
      <c r="A18">
        <v>17</v>
      </c>
      <c r="B18">
        <v>36578</v>
      </c>
      <c r="C18">
        <v>4</v>
      </c>
      <c r="D18">
        <v>4</v>
      </c>
      <c r="E18">
        <v>8</v>
      </c>
      <c r="F18">
        <v>0</v>
      </c>
      <c r="G18">
        <v>3</v>
      </c>
      <c r="H18">
        <v>8</v>
      </c>
    </row>
    <row r="19" spans="1:24" x14ac:dyDescent="0.25">
      <c r="A19">
        <v>18</v>
      </c>
      <c r="B19">
        <v>39828</v>
      </c>
      <c r="C19">
        <v>6</v>
      </c>
      <c r="D19">
        <v>18</v>
      </c>
      <c r="E19">
        <v>5</v>
      </c>
      <c r="F19">
        <v>1</v>
      </c>
      <c r="G19">
        <v>1</v>
      </c>
      <c r="H19">
        <v>5</v>
      </c>
    </row>
    <row r="20" spans="1:24" x14ac:dyDescent="0.25">
      <c r="A20">
        <v>19</v>
      </c>
      <c r="B20">
        <v>36487</v>
      </c>
      <c r="C20">
        <v>5</v>
      </c>
      <c r="D20">
        <v>6</v>
      </c>
      <c r="E20">
        <v>2</v>
      </c>
      <c r="F20">
        <v>0</v>
      </c>
      <c r="G20">
        <v>4</v>
      </c>
      <c r="H20">
        <v>3</v>
      </c>
      <c r="L20" s="23" t="s">
        <v>67</v>
      </c>
    </row>
    <row r="21" spans="1:24" x14ac:dyDescent="0.25">
      <c r="A21">
        <v>20</v>
      </c>
      <c r="B21">
        <v>37548</v>
      </c>
      <c r="C21">
        <v>9</v>
      </c>
      <c r="D21">
        <v>19</v>
      </c>
      <c r="E21">
        <v>4</v>
      </c>
      <c r="F21">
        <v>0</v>
      </c>
      <c r="G21">
        <v>3</v>
      </c>
      <c r="H21">
        <v>6</v>
      </c>
      <c r="L21" s="23" t="s">
        <v>66</v>
      </c>
      <c r="M21" s="25">
        <v>1</v>
      </c>
      <c r="N21" s="25">
        <v>2</v>
      </c>
      <c r="O21" s="25">
        <v>3</v>
      </c>
      <c r="P21" s="25">
        <v>4</v>
      </c>
    </row>
    <row r="22" spans="1:24" x14ac:dyDescent="0.25">
      <c r="A22">
        <v>21</v>
      </c>
      <c r="B22">
        <v>31528</v>
      </c>
      <c r="C22">
        <v>11</v>
      </c>
      <c r="D22">
        <v>3</v>
      </c>
      <c r="E22">
        <v>3</v>
      </c>
      <c r="F22">
        <v>0</v>
      </c>
      <c r="G22">
        <v>1</v>
      </c>
      <c r="H22">
        <v>6</v>
      </c>
      <c r="L22" s="25">
        <v>0</v>
      </c>
      <c r="M22" s="23">
        <v>6</v>
      </c>
      <c r="N22" s="23">
        <v>3</v>
      </c>
      <c r="O22" s="24">
        <v>4</v>
      </c>
      <c r="P22" s="23">
        <v>11</v>
      </c>
    </row>
    <row r="23" spans="1:24" x14ac:dyDescent="0.25">
      <c r="A23">
        <v>22</v>
      </c>
      <c r="B23">
        <v>34632</v>
      </c>
      <c r="C23">
        <v>4</v>
      </c>
      <c r="D23">
        <v>5</v>
      </c>
      <c r="E23">
        <v>4</v>
      </c>
      <c r="F23">
        <v>0</v>
      </c>
      <c r="G23">
        <v>4</v>
      </c>
      <c r="H23">
        <v>0</v>
      </c>
      <c r="L23" s="25">
        <v>1</v>
      </c>
      <c r="M23" s="23">
        <v>4</v>
      </c>
      <c r="N23" s="23">
        <v>5</v>
      </c>
      <c r="O23" s="23">
        <v>3</v>
      </c>
      <c r="P23" s="23">
        <v>10</v>
      </c>
    </row>
    <row r="24" spans="1:24" x14ac:dyDescent="0.25">
      <c r="A24">
        <v>23</v>
      </c>
      <c r="B24">
        <v>46211</v>
      </c>
      <c r="C24">
        <v>5</v>
      </c>
      <c r="D24">
        <v>14</v>
      </c>
      <c r="E24">
        <v>6</v>
      </c>
      <c r="F24">
        <v>1</v>
      </c>
      <c r="G24">
        <v>4</v>
      </c>
      <c r="H24">
        <v>5</v>
      </c>
    </row>
    <row r="25" spans="1:24" x14ac:dyDescent="0.25">
      <c r="A25">
        <v>24</v>
      </c>
      <c r="B25">
        <v>29876</v>
      </c>
      <c r="C25">
        <v>0</v>
      </c>
      <c r="D25">
        <v>2</v>
      </c>
      <c r="E25">
        <v>3</v>
      </c>
      <c r="F25">
        <v>1</v>
      </c>
      <c r="G25">
        <v>2</v>
      </c>
      <c r="H25">
        <v>5</v>
      </c>
    </row>
    <row r="26" spans="1:24" x14ac:dyDescent="0.25">
      <c r="A26">
        <v>25</v>
      </c>
      <c r="B26">
        <v>43674</v>
      </c>
      <c r="C26">
        <v>9</v>
      </c>
      <c r="D26">
        <v>6</v>
      </c>
      <c r="E26">
        <v>4</v>
      </c>
      <c r="F26">
        <v>0</v>
      </c>
      <c r="G26">
        <v>2</v>
      </c>
      <c r="H26">
        <v>2</v>
      </c>
    </row>
    <row r="27" spans="1:24" x14ac:dyDescent="0.25">
      <c r="A27">
        <v>26</v>
      </c>
      <c r="B27">
        <v>38985</v>
      </c>
      <c r="C27">
        <v>7</v>
      </c>
      <c r="D27">
        <v>18</v>
      </c>
      <c r="E27">
        <v>9</v>
      </c>
      <c r="F27">
        <v>0</v>
      </c>
      <c r="G27">
        <v>1</v>
      </c>
      <c r="H27">
        <v>5</v>
      </c>
      <c r="K27" s="35" t="s">
        <v>178</v>
      </c>
    </row>
    <row r="28" spans="1:24" x14ac:dyDescent="0.25">
      <c r="A28">
        <v>27</v>
      </c>
      <c r="B28">
        <v>53234</v>
      </c>
      <c r="C28">
        <v>0</v>
      </c>
      <c r="D28">
        <v>25</v>
      </c>
      <c r="E28">
        <v>6</v>
      </c>
      <c r="F28">
        <v>0</v>
      </c>
      <c r="G28">
        <v>3</v>
      </c>
      <c r="H28">
        <v>3</v>
      </c>
    </row>
    <row r="29" spans="1:24" x14ac:dyDescent="0.25">
      <c r="A29">
        <v>28</v>
      </c>
      <c r="B29">
        <v>51698</v>
      </c>
      <c r="C29">
        <v>6</v>
      </c>
      <c r="D29">
        <v>18</v>
      </c>
      <c r="E29">
        <v>6</v>
      </c>
      <c r="F29">
        <v>0</v>
      </c>
      <c r="G29">
        <v>4</v>
      </c>
      <c r="H29">
        <v>1</v>
      </c>
      <c r="K29" t="s">
        <v>179</v>
      </c>
      <c r="L29" s="83">
        <v>39827.391304347802</v>
      </c>
      <c r="M29" s="16" t="s">
        <v>59</v>
      </c>
      <c r="N29" s="17">
        <v>23654</v>
      </c>
    </row>
    <row r="30" spans="1:24" x14ac:dyDescent="0.25">
      <c r="A30">
        <v>29</v>
      </c>
      <c r="B30">
        <v>41889</v>
      </c>
      <c r="C30">
        <v>16</v>
      </c>
      <c r="D30">
        <v>22</v>
      </c>
      <c r="E30">
        <v>7</v>
      </c>
      <c r="F30">
        <v>0</v>
      </c>
      <c r="G30">
        <v>1</v>
      </c>
      <c r="H30">
        <v>7</v>
      </c>
      <c r="K30" s="16" t="s">
        <v>54</v>
      </c>
      <c r="L30" s="83">
        <v>10999.24381537863</v>
      </c>
      <c r="M30" s="16" t="s">
        <v>60</v>
      </c>
      <c r="N30" s="17">
        <v>69246</v>
      </c>
    </row>
    <row r="31" spans="1:24" x14ac:dyDescent="0.25">
      <c r="A31">
        <v>30</v>
      </c>
      <c r="B31">
        <v>38791</v>
      </c>
      <c r="C31">
        <v>4</v>
      </c>
      <c r="D31">
        <v>21</v>
      </c>
      <c r="E31">
        <v>5</v>
      </c>
      <c r="F31">
        <v>0</v>
      </c>
      <c r="G31">
        <v>1</v>
      </c>
      <c r="H31">
        <v>9</v>
      </c>
    </row>
    <row r="32" spans="1:24" x14ac:dyDescent="0.25">
      <c r="A32">
        <v>31</v>
      </c>
      <c r="B32">
        <v>69246</v>
      </c>
      <c r="C32">
        <v>3</v>
      </c>
      <c r="D32">
        <v>22</v>
      </c>
      <c r="E32">
        <v>10</v>
      </c>
      <c r="F32">
        <v>0</v>
      </c>
      <c r="G32">
        <v>4</v>
      </c>
      <c r="H32">
        <v>45</v>
      </c>
    </row>
    <row r="33" spans="1:15" x14ac:dyDescent="0.25">
      <c r="A33">
        <v>32</v>
      </c>
      <c r="B33">
        <v>48695</v>
      </c>
      <c r="C33">
        <v>19</v>
      </c>
      <c r="D33">
        <v>6</v>
      </c>
      <c r="E33">
        <v>8</v>
      </c>
      <c r="F33">
        <v>0</v>
      </c>
      <c r="G33">
        <v>4</v>
      </c>
      <c r="H33">
        <v>40</v>
      </c>
    </row>
    <row r="34" spans="1:15" x14ac:dyDescent="0.25">
      <c r="A34">
        <v>33</v>
      </c>
      <c r="B34">
        <v>34987</v>
      </c>
      <c r="C34">
        <v>6</v>
      </c>
      <c r="D34">
        <v>9</v>
      </c>
      <c r="E34">
        <v>2</v>
      </c>
      <c r="F34">
        <v>1</v>
      </c>
      <c r="G34">
        <v>4</v>
      </c>
      <c r="H34">
        <v>3</v>
      </c>
      <c r="K34" t="s">
        <v>180</v>
      </c>
      <c r="L34" s="83">
        <f>L29+L30</f>
        <v>50826.63511972643</v>
      </c>
    </row>
    <row r="35" spans="1:15" x14ac:dyDescent="0.25">
      <c r="A35">
        <v>34</v>
      </c>
      <c r="B35">
        <v>28985</v>
      </c>
      <c r="C35">
        <v>1</v>
      </c>
      <c r="D35">
        <v>0</v>
      </c>
      <c r="E35">
        <v>4</v>
      </c>
      <c r="F35">
        <v>1</v>
      </c>
      <c r="G35">
        <v>1</v>
      </c>
      <c r="H35">
        <v>4</v>
      </c>
      <c r="K35" t="s">
        <v>181</v>
      </c>
      <c r="L35" s="59">
        <f>L29-L30</f>
        <v>28828.147488969174</v>
      </c>
      <c r="N35" t="s">
        <v>184</v>
      </c>
      <c r="O35">
        <f>_xlfn.PERCENTILE.EXC(B2:B47,0.05)</f>
        <v>25345.05</v>
      </c>
    </row>
    <row r="36" spans="1:15" x14ac:dyDescent="0.25">
      <c r="A36">
        <v>35</v>
      </c>
      <c r="B36">
        <v>35631</v>
      </c>
      <c r="C36">
        <v>4</v>
      </c>
      <c r="D36">
        <v>6</v>
      </c>
      <c r="E36">
        <v>4</v>
      </c>
      <c r="F36">
        <v>0</v>
      </c>
      <c r="G36">
        <v>4</v>
      </c>
      <c r="H36">
        <v>2</v>
      </c>
      <c r="K36" t="s">
        <v>183</v>
      </c>
      <c r="L36">
        <f>L29+2*L30</f>
        <v>61825.878935105065</v>
      </c>
      <c r="N36" t="s">
        <v>185</v>
      </c>
      <c r="O36">
        <f>_xlfn.PERCENTILE.EXC(B3:B48,0.55)</f>
        <v>36869</v>
      </c>
    </row>
    <row r="37" spans="1:15" x14ac:dyDescent="0.25">
      <c r="A37">
        <v>36</v>
      </c>
      <c r="B37">
        <v>54679</v>
      </c>
      <c r="C37">
        <v>3</v>
      </c>
      <c r="D37">
        <v>20</v>
      </c>
      <c r="E37">
        <v>6</v>
      </c>
      <c r="F37">
        <v>1</v>
      </c>
      <c r="G37">
        <v>3</v>
      </c>
      <c r="H37">
        <v>4</v>
      </c>
      <c r="K37" t="s">
        <v>182</v>
      </c>
      <c r="L37">
        <f>L29-2*L30</f>
        <v>17828.903673590543</v>
      </c>
    </row>
    <row r="38" spans="1:15" x14ac:dyDescent="0.25">
      <c r="A38">
        <v>37</v>
      </c>
      <c r="B38">
        <v>39743</v>
      </c>
      <c r="C38">
        <v>6</v>
      </c>
      <c r="D38">
        <v>9</v>
      </c>
      <c r="E38">
        <v>5</v>
      </c>
      <c r="F38">
        <v>1</v>
      </c>
      <c r="G38">
        <v>4</v>
      </c>
      <c r="H38">
        <v>1</v>
      </c>
    </row>
    <row r="39" spans="1:15" x14ac:dyDescent="0.25">
      <c r="A39">
        <v>38</v>
      </c>
      <c r="B39">
        <v>41255</v>
      </c>
      <c r="C39">
        <v>4</v>
      </c>
      <c r="D39">
        <v>9</v>
      </c>
      <c r="E39">
        <v>6</v>
      </c>
      <c r="F39">
        <v>0</v>
      </c>
      <c r="G39">
        <v>4</v>
      </c>
      <c r="H39">
        <v>4</v>
      </c>
    </row>
    <row r="40" spans="1:15" x14ac:dyDescent="0.25">
      <c r="A40">
        <v>39</v>
      </c>
      <c r="B40">
        <v>36431</v>
      </c>
      <c r="C40">
        <v>4</v>
      </c>
      <c r="D40">
        <v>9</v>
      </c>
      <c r="E40">
        <v>4</v>
      </c>
      <c r="F40">
        <v>1</v>
      </c>
      <c r="G40">
        <v>2</v>
      </c>
      <c r="H40">
        <v>2</v>
      </c>
      <c r="K40" t="s">
        <v>186</v>
      </c>
    </row>
    <row r="41" spans="1:15" x14ac:dyDescent="0.25">
      <c r="A41">
        <v>40</v>
      </c>
      <c r="B41">
        <v>26578</v>
      </c>
      <c r="C41">
        <v>6</v>
      </c>
      <c r="D41">
        <v>0</v>
      </c>
      <c r="E41">
        <v>2</v>
      </c>
      <c r="F41">
        <v>1</v>
      </c>
      <c r="G41">
        <v>2</v>
      </c>
      <c r="H41">
        <v>2</v>
      </c>
    </row>
    <row r="42" spans="1:15" x14ac:dyDescent="0.25">
      <c r="A42">
        <v>41</v>
      </c>
      <c r="B42">
        <v>47536</v>
      </c>
      <c r="C42">
        <v>5</v>
      </c>
      <c r="D42">
        <v>15</v>
      </c>
      <c r="E42">
        <v>6</v>
      </c>
      <c r="F42">
        <v>0</v>
      </c>
      <c r="G42">
        <v>3</v>
      </c>
      <c r="H42">
        <v>4</v>
      </c>
    </row>
    <row r="43" spans="1:15" x14ac:dyDescent="0.25">
      <c r="A43">
        <v>42</v>
      </c>
      <c r="B43">
        <v>36571</v>
      </c>
      <c r="C43">
        <v>1</v>
      </c>
      <c r="D43">
        <v>6</v>
      </c>
      <c r="E43">
        <v>4</v>
      </c>
      <c r="F43">
        <v>0</v>
      </c>
      <c r="G43">
        <v>2</v>
      </c>
      <c r="H43">
        <v>2</v>
      </c>
    </row>
    <row r="44" spans="1:15" x14ac:dyDescent="0.25">
      <c r="A44">
        <v>43</v>
      </c>
      <c r="B44">
        <v>56326</v>
      </c>
      <c r="C44">
        <v>3</v>
      </c>
      <c r="D44">
        <v>12</v>
      </c>
      <c r="E44">
        <v>8</v>
      </c>
      <c r="F44">
        <v>0</v>
      </c>
      <c r="G44">
        <v>2</v>
      </c>
      <c r="H44">
        <v>6</v>
      </c>
    </row>
    <row r="45" spans="1:15" x14ac:dyDescent="0.25">
      <c r="A45">
        <v>44</v>
      </c>
      <c r="B45">
        <v>31425</v>
      </c>
      <c r="C45">
        <v>6</v>
      </c>
      <c r="D45">
        <v>7</v>
      </c>
      <c r="E45">
        <v>5</v>
      </c>
      <c r="F45">
        <v>1</v>
      </c>
      <c r="G45">
        <v>3</v>
      </c>
      <c r="H45">
        <v>6</v>
      </c>
    </row>
    <row r="46" spans="1:15" x14ac:dyDescent="0.25">
      <c r="A46">
        <v>45</v>
      </c>
      <c r="B46">
        <v>24749</v>
      </c>
      <c r="C46">
        <v>2</v>
      </c>
      <c r="D46">
        <v>6</v>
      </c>
      <c r="E46">
        <v>0</v>
      </c>
      <c r="F46">
        <v>1</v>
      </c>
      <c r="G46">
        <v>1</v>
      </c>
      <c r="H46">
        <v>1</v>
      </c>
    </row>
    <row r="47" spans="1:15" x14ac:dyDescent="0.25">
      <c r="A47">
        <v>46</v>
      </c>
      <c r="B47">
        <v>26452</v>
      </c>
      <c r="C47">
        <v>3</v>
      </c>
      <c r="D47">
        <v>1</v>
      </c>
      <c r="E47">
        <v>2</v>
      </c>
      <c r="F47">
        <v>1</v>
      </c>
      <c r="G47">
        <v>4</v>
      </c>
      <c r="H47">
        <v>0</v>
      </c>
    </row>
  </sheetData>
  <autoFilter ref="A1:H47"/>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L10" sqref="L10"/>
    </sheetView>
  </sheetViews>
  <sheetFormatPr defaultRowHeight="15.75" x14ac:dyDescent="0.25"/>
  <cols>
    <col min="1" max="1" width="11.875" style="9" bestFit="1" customWidth="1"/>
    <col min="2" max="14" width="9" style="9"/>
  </cols>
  <sheetData>
    <row r="1" spans="1:14" x14ac:dyDescent="0.25">
      <c r="B1" s="9" t="s">
        <v>22</v>
      </c>
      <c r="C1" s="9" t="s">
        <v>23</v>
      </c>
      <c r="D1" s="9" t="s">
        <v>24</v>
      </c>
      <c r="E1" s="9" t="s">
        <v>25</v>
      </c>
      <c r="F1" s="9" t="s">
        <v>26</v>
      </c>
      <c r="G1" s="9" t="s">
        <v>27</v>
      </c>
      <c r="H1" s="9" t="s">
        <v>28</v>
      </c>
      <c r="I1" s="9" t="s">
        <v>29</v>
      </c>
      <c r="J1" s="9" t="s">
        <v>30</v>
      </c>
      <c r="K1" s="9" t="s">
        <v>31</v>
      </c>
      <c r="L1" s="9" t="s">
        <v>32</v>
      </c>
      <c r="M1" s="9" t="s">
        <v>33</v>
      </c>
      <c r="N1" s="9" t="s">
        <v>68</v>
      </c>
    </row>
    <row r="2" spans="1:14" x14ac:dyDescent="0.25">
      <c r="A2" s="9" t="s">
        <v>34</v>
      </c>
      <c r="B2" s="9">
        <v>-0.02</v>
      </c>
      <c r="C2" s="9">
        <v>-1.2500000000000001E-2</v>
      </c>
      <c r="D2" s="9">
        <v>-1.481289238830413E-2</v>
      </c>
      <c r="E2" s="9">
        <v>-9.8020967775474394E-4</v>
      </c>
      <c r="F2" s="9">
        <v>1.7500000000000002E-2</v>
      </c>
      <c r="G2" s="9">
        <v>3.7499999999999999E-2</v>
      </c>
      <c r="H2" s="9">
        <v>0.03</v>
      </c>
      <c r="I2" s="9">
        <v>4.4999999999999998E-2</v>
      </c>
      <c r="J2" s="9">
        <v>5.7500000000000002E-2</v>
      </c>
      <c r="K2" s="9">
        <v>6.7500000000000004E-2</v>
      </c>
      <c r="L2" s="9">
        <v>7.7499999999999999E-2</v>
      </c>
      <c r="M2" s="9">
        <v>7.4999999999999997E-2</v>
      </c>
      <c r="N2"/>
    </row>
    <row r="3" spans="1:14" x14ac:dyDescent="0.25">
      <c r="A3" s="9" t="s">
        <v>35</v>
      </c>
      <c r="B3" s="9">
        <v>5.1955552052439138E-2</v>
      </c>
      <c r="C3" s="9">
        <v>4.2500000000000003E-2</v>
      </c>
      <c r="D3" s="9">
        <v>4.0085754381862883E-2</v>
      </c>
      <c r="E3" s="9">
        <v>2.2088097781706763E-2</v>
      </c>
      <c r="F3" s="9">
        <v>1.4999999999999999E-2</v>
      </c>
      <c r="G3" s="9">
        <v>-0.02</v>
      </c>
      <c r="H3" s="9">
        <v>-4.7500000000000001E-2</v>
      </c>
      <c r="I3" s="9">
        <v>-0.08</v>
      </c>
      <c r="J3" s="9">
        <v>-0.06</v>
      </c>
      <c r="K3" s="9">
        <v>-4.7500000000000001E-2</v>
      </c>
      <c r="L3" s="9">
        <v>-7.2499999999999995E-2</v>
      </c>
      <c r="M3" s="9">
        <v>-0.08</v>
      </c>
      <c r="N3"/>
    </row>
    <row r="4" spans="1:14" x14ac:dyDescent="0.25">
      <c r="A4" s="9" t="s">
        <v>36</v>
      </c>
      <c r="B4" s="9">
        <v>-4.9567212733271887E-2</v>
      </c>
      <c r="C4" s="9">
        <v>-5.5E-2</v>
      </c>
      <c r="D4" s="9">
        <v>-4.1062365056719674E-2</v>
      </c>
      <c r="E4" s="9">
        <v>-4.7135265454637809E-2</v>
      </c>
      <c r="F4" s="9">
        <v>-0.02</v>
      </c>
      <c r="G4" s="9">
        <v>-4.7500000000000001E-2</v>
      </c>
      <c r="H4" s="9">
        <v>-5.2499999999999998E-2</v>
      </c>
      <c r="I4" s="9">
        <v>-3.2500000000000001E-2</v>
      </c>
      <c r="J4" s="9">
        <v>-0.01</v>
      </c>
      <c r="K4" s="9">
        <v>-2.2499999999999999E-2</v>
      </c>
      <c r="L4" s="9">
        <v>-0.01</v>
      </c>
      <c r="M4" s="9">
        <v>-1.7500000000000002E-2</v>
      </c>
      <c r="N4"/>
    </row>
    <row r="5" spans="1:14" x14ac:dyDescent="0.25">
      <c r="A5" s="9" t="s">
        <v>37</v>
      </c>
      <c r="B5" s="9">
        <v>0.1575</v>
      </c>
      <c r="C5" s="9">
        <v>0.14749999999999999</v>
      </c>
      <c r="D5" s="9">
        <v>0.15</v>
      </c>
      <c r="E5" s="9">
        <v>0.16</v>
      </c>
      <c r="F5" s="9">
        <v>0.17749999999999999</v>
      </c>
      <c r="G5" s="9">
        <v>0.17</v>
      </c>
      <c r="H5" s="9">
        <v>0.13500000000000001</v>
      </c>
      <c r="I5" s="9">
        <v>0.14749999999999999</v>
      </c>
      <c r="J5" s="9">
        <v>0.1575</v>
      </c>
      <c r="K5" s="9">
        <v>0.185</v>
      </c>
      <c r="L5" s="9">
        <v>0.18</v>
      </c>
      <c r="M5" s="9">
        <v>0.16</v>
      </c>
      <c r="N5"/>
    </row>
    <row r="6" spans="1:14" x14ac:dyDescent="0.25">
      <c r="A6" s="9" t="s">
        <v>38</v>
      </c>
      <c r="B6" s="9">
        <v>-0.09</v>
      </c>
      <c r="C6" s="9">
        <v>-0.06</v>
      </c>
      <c r="D6" s="9">
        <v>-7.0000000000000007E-2</v>
      </c>
      <c r="E6" s="9">
        <v>-0.03</v>
      </c>
      <c r="F6" s="9">
        <v>0.03</v>
      </c>
      <c r="G6" s="9">
        <v>0.06</v>
      </c>
      <c r="H6" s="9">
        <v>0.08</v>
      </c>
      <c r="I6" s="9">
        <v>0.11</v>
      </c>
      <c r="J6" s="9">
        <v>0.10249999999999999</v>
      </c>
      <c r="K6" s="9">
        <v>0.1125</v>
      </c>
      <c r="L6" s="9">
        <v>0.13</v>
      </c>
      <c r="M6" s="9">
        <v>0.11</v>
      </c>
      <c r="N6"/>
    </row>
    <row r="7" spans="1:14" x14ac:dyDescent="0.25">
      <c r="A7" s="9" t="s">
        <v>39</v>
      </c>
      <c r="B7" s="9">
        <v>2.271970090870367E-2</v>
      </c>
      <c r="C7" s="9">
        <v>3.5000000000000003E-2</v>
      </c>
      <c r="D7" s="9">
        <v>4.9951502564466066E-2</v>
      </c>
      <c r="E7" s="9">
        <v>8.1983673908084961E-2</v>
      </c>
      <c r="F7" s="9">
        <v>3.7499999999999999E-2</v>
      </c>
      <c r="G7" s="9">
        <v>1.7500000000000002E-2</v>
      </c>
      <c r="H7" s="9">
        <v>4.2500000000000003E-2</v>
      </c>
      <c r="I7" s="9">
        <v>0.03</v>
      </c>
      <c r="J7" s="9">
        <v>1.2500000000000001E-2</v>
      </c>
      <c r="K7" s="9">
        <v>-5.0000000000000001E-3</v>
      </c>
      <c r="L7" s="9">
        <v>7.4999999999999997E-3</v>
      </c>
      <c r="M7" s="9">
        <v>1.7500000000000002E-2</v>
      </c>
      <c r="N7"/>
    </row>
    <row r="8" spans="1:14" x14ac:dyDescent="0.25">
      <c r="A8" s="9" t="s">
        <v>40</v>
      </c>
      <c r="B8" s="9">
        <v>6.5282571585983537E-2</v>
      </c>
      <c r="C8" s="9">
        <v>7.2499999999999995E-2</v>
      </c>
      <c r="D8" s="9">
        <v>8.1332570615514049E-2</v>
      </c>
      <c r="E8" s="9">
        <v>7.0470281147868255E-2</v>
      </c>
      <c r="F8" s="9">
        <v>5.2499999999999998E-2</v>
      </c>
      <c r="G8" s="9">
        <v>3.5000000000000003E-2</v>
      </c>
      <c r="H8" s="9">
        <v>1.4999999999999999E-2</v>
      </c>
      <c r="I8" s="9">
        <v>-2.5000000000000001E-3</v>
      </c>
      <c r="J8" s="9">
        <v>-0.02</v>
      </c>
      <c r="K8" s="9">
        <v>-3.7499999999999999E-2</v>
      </c>
      <c r="L8" s="9">
        <v>-0.06</v>
      </c>
      <c r="M8" s="9">
        <v>-0.05</v>
      </c>
      <c r="N8"/>
    </row>
    <row r="9" spans="1:14" x14ac:dyDescent="0.25">
      <c r="A9" s="9" t="s">
        <v>41</v>
      </c>
      <c r="B9" s="9">
        <v>5.1923367738708627E-2</v>
      </c>
      <c r="C9" s="9">
        <v>0.03</v>
      </c>
      <c r="D9" s="9">
        <v>2.2355783643416796E-2</v>
      </c>
      <c r="E9" s="9">
        <v>6.4133659777900087E-2</v>
      </c>
      <c r="F9" s="9">
        <v>0.08</v>
      </c>
      <c r="G9" s="9">
        <v>6.7500000000000004E-2</v>
      </c>
      <c r="H9" s="9">
        <v>7.4999999999999997E-2</v>
      </c>
      <c r="I9" s="9">
        <v>5.2499999999999998E-2</v>
      </c>
      <c r="J9" s="9">
        <v>7.7499999999999999E-2</v>
      </c>
      <c r="K9" s="9">
        <v>9.7500000000000003E-2</v>
      </c>
      <c r="L9" s="9">
        <v>0.09</v>
      </c>
      <c r="M9" s="9">
        <v>0.08</v>
      </c>
      <c r="N9"/>
    </row>
    <row r="10" spans="1:14" x14ac:dyDescent="0.25">
      <c r="A10" s="9" t="s">
        <v>42</v>
      </c>
      <c r="B10" s="9">
        <v>0.11587671136782932</v>
      </c>
      <c r="C10" s="9">
        <v>0.14000000000000001</v>
      </c>
      <c r="D10" s="9">
        <v>0.12920196819039564</v>
      </c>
      <c r="E10" s="9">
        <v>0.16573861500277934</v>
      </c>
      <c r="F10" s="9">
        <v>0.12</v>
      </c>
      <c r="G10" s="9">
        <v>0.105</v>
      </c>
      <c r="H10" s="9">
        <v>8.2500000000000004E-2</v>
      </c>
      <c r="I10" s="9">
        <v>7.2499999999999995E-2</v>
      </c>
      <c r="J10" s="9">
        <v>7.0000000000000007E-2</v>
      </c>
      <c r="K10" s="9">
        <v>0.08</v>
      </c>
      <c r="L10" s="9">
        <v>4.4999999999999998E-2</v>
      </c>
      <c r="M10" s="9">
        <v>2.5000000000000001E-2</v>
      </c>
      <c r="N10"/>
    </row>
    <row r="11" spans="1:14" x14ac:dyDescent="0.25">
      <c r="A11" s="9" t="s">
        <v>43</v>
      </c>
      <c r="B11" s="9">
        <v>2.2587622692101256E-2</v>
      </c>
      <c r="C11" s="9">
        <v>0.03</v>
      </c>
      <c r="D11" s="9">
        <v>4.3458478586810984E-3</v>
      </c>
      <c r="E11" s="9">
        <v>1.2540143173922803E-2</v>
      </c>
      <c r="F11" s="9">
        <v>-7.4999999999999997E-3</v>
      </c>
      <c r="G11" s="9">
        <v>-3.7499999999999999E-2</v>
      </c>
      <c r="H11" s="9">
        <v>-6.25E-2</v>
      </c>
      <c r="I11" s="9">
        <v>-7.4999999999999997E-2</v>
      </c>
      <c r="J11" s="9">
        <v>-0.105</v>
      </c>
      <c r="K11" s="9">
        <v>-0.125</v>
      </c>
      <c r="L11" s="9">
        <v>-0.105</v>
      </c>
      <c r="M11" s="9">
        <v>-9.5000000000000001E-2</v>
      </c>
      <c r="N11"/>
    </row>
    <row r="12" spans="1:14" x14ac:dyDescent="0.25">
      <c r="A12" s="9" t="s">
        <v>44</v>
      </c>
      <c r="B12" s="9">
        <v>-6.1185496687452386E-2</v>
      </c>
      <c r="C12" s="9">
        <v>-0.06</v>
      </c>
      <c r="D12" s="9">
        <v>-7.9940514277689084E-2</v>
      </c>
      <c r="E12" s="9">
        <v>-4.8991767897612809E-2</v>
      </c>
      <c r="F12" s="9">
        <v>-5.5E-2</v>
      </c>
      <c r="G12" s="9">
        <v>-0.05</v>
      </c>
      <c r="H12" s="9">
        <v>-4.7500000000000001E-2</v>
      </c>
      <c r="I12" s="9">
        <v>-7.2499999999999995E-2</v>
      </c>
      <c r="J12" s="9">
        <v>-4.7500000000000001E-2</v>
      </c>
      <c r="K12" s="9">
        <v>-0.02</v>
      </c>
      <c r="L12" s="9">
        <v>-7.4999999999999997E-3</v>
      </c>
      <c r="M12" s="9">
        <v>-2.2499999999999999E-2</v>
      </c>
      <c r="N12"/>
    </row>
    <row r="13" spans="1:14" x14ac:dyDescent="0.25">
      <c r="A13" s="9" t="s">
        <v>45</v>
      </c>
      <c r="B13" s="9">
        <v>5.1637278392339864E-2</v>
      </c>
      <c r="C13" s="9">
        <v>4.2500000000000003E-2</v>
      </c>
      <c r="D13" s="9">
        <v>7.0973366638369673E-3</v>
      </c>
      <c r="E13" s="9">
        <v>5.9869984674122152E-3</v>
      </c>
      <c r="F13" s="9">
        <v>1.7500000000000002E-2</v>
      </c>
      <c r="G13" s="9">
        <v>0.03</v>
      </c>
      <c r="H13" s="9">
        <v>7.4999999999999997E-3</v>
      </c>
      <c r="I13" s="9">
        <v>-0.01</v>
      </c>
      <c r="J13" s="9">
        <v>0</v>
      </c>
      <c r="K13" s="9">
        <v>5.0000000000000001E-3</v>
      </c>
      <c r="L13" s="9">
        <v>1.4999999999999999E-2</v>
      </c>
      <c r="M13" s="9">
        <v>2.5000000000000001E-2</v>
      </c>
      <c r="N13"/>
    </row>
    <row r="14" spans="1:14" x14ac:dyDescent="0.25">
      <c r="A14" s="9" t="s">
        <v>46</v>
      </c>
      <c r="B14" s="9">
        <v>6.9405638432777333E-2</v>
      </c>
      <c r="C14" s="9">
        <v>7.2499999999999995E-2</v>
      </c>
      <c r="D14" s="9">
        <v>6.9802451958446518E-2</v>
      </c>
      <c r="E14" s="9">
        <v>0.13499585443135687</v>
      </c>
      <c r="F14" s="9">
        <v>0.1225</v>
      </c>
      <c r="G14" s="9">
        <v>0.08</v>
      </c>
      <c r="H14" s="9">
        <v>5.2499999999999998E-2</v>
      </c>
      <c r="I14" s="9">
        <v>8.5000000000000006E-2</v>
      </c>
      <c r="J14" s="9">
        <v>9.7500000000000003E-2</v>
      </c>
      <c r="K14" s="9">
        <v>8.5000000000000006E-2</v>
      </c>
      <c r="L14" s="9">
        <v>6.7500000000000004E-2</v>
      </c>
      <c r="M14" s="9">
        <v>0.06</v>
      </c>
      <c r="N14"/>
    </row>
    <row r="15" spans="1:14" x14ac:dyDescent="0.25">
      <c r="A15" s="9" t="s">
        <v>47</v>
      </c>
      <c r="B15" s="9">
        <v>3.7991768381347275E-2</v>
      </c>
      <c r="C15" s="9">
        <v>2.2499999999999999E-2</v>
      </c>
      <c r="D15" s="9">
        <v>-4.7235380706807245E-3</v>
      </c>
      <c r="E15" s="9">
        <v>5.0537310863126739E-2</v>
      </c>
      <c r="F15" s="9">
        <v>3.5000000000000003E-2</v>
      </c>
      <c r="G15" s="9">
        <v>2.75E-2</v>
      </c>
      <c r="H15" s="9">
        <v>4.4999999999999998E-2</v>
      </c>
      <c r="I15" s="9">
        <v>5.2499999999999998E-2</v>
      </c>
      <c r="J15" s="9">
        <v>8.7499999999999994E-2</v>
      </c>
      <c r="K15" s="9">
        <v>0.105</v>
      </c>
      <c r="L15" s="9">
        <v>7.4999999999999997E-2</v>
      </c>
      <c r="M15" s="9">
        <v>5.7500000000000002E-2</v>
      </c>
      <c r="N15"/>
    </row>
    <row r="16" spans="1:14" x14ac:dyDescent="0.25">
      <c r="A16" s="9" t="s">
        <v>48</v>
      </c>
      <c r="B16" s="9">
        <v>-5.0627561258405868E-2</v>
      </c>
      <c r="C16" s="9">
        <v>-4.4999999999999998E-2</v>
      </c>
      <c r="D16" s="9">
        <v>-3.4414386175213425E-2</v>
      </c>
      <c r="E16" s="9">
        <v>3.9485241321698679E-2</v>
      </c>
      <c r="F16" s="9">
        <v>-4.7500000000000001E-2</v>
      </c>
      <c r="G16" s="9">
        <v>-3.5000000000000003E-2</v>
      </c>
      <c r="H16" s="9">
        <v>-2.75E-2</v>
      </c>
      <c r="I16" s="9">
        <v>-5.0000000000000001E-3</v>
      </c>
      <c r="J16" s="9">
        <v>7.4999999999999997E-3</v>
      </c>
      <c r="K16" s="9">
        <v>1.7500000000000002E-2</v>
      </c>
      <c r="L16" s="9">
        <v>0.03</v>
      </c>
      <c r="M16" s="9">
        <v>4.7500000000000001E-2</v>
      </c>
      <c r="N16"/>
    </row>
    <row r="17" spans="1:14" x14ac:dyDescent="0.25">
      <c r="A17" s="9" t="s">
        <v>49</v>
      </c>
      <c r="B17" s="9">
        <v>-6.3809322883179614E-2</v>
      </c>
      <c r="C17" s="9">
        <v>-5.7500000000000002E-2</v>
      </c>
      <c r="D17" s="9">
        <v>-3.7529314922762791E-2</v>
      </c>
      <c r="E17" s="9">
        <v>-4.4999999999999998E-2</v>
      </c>
      <c r="F17" s="9">
        <v>-2.5000000000000001E-2</v>
      </c>
      <c r="G17" s="9">
        <v>-0.03</v>
      </c>
      <c r="H17" s="9">
        <v>-0.01</v>
      </c>
      <c r="I17" s="9">
        <v>-0.02</v>
      </c>
      <c r="J17" s="9">
        <v>-2.2499999999999999E-2</v>
      </c>
      <c r="K17" s="9">
        <v>-0.01</v>
      </c>
      <c r="L17" s="9">
        <v>-1.7500000000000002E-2</v>
      </c>
      <c r="M17" s="9">
        <v>-1.2500000000000001E-2</v>
      </c>
      <c r="N17"/>
    </row>
  </sheetData>
  <conditionalFormatting sqref="B2:B17">
    <cfRule type="colorScale" priority="12">
      <colorScale>
        <cfvo type="min"/>
        <cfvo type="percentile" val="50"/>
        <cfvo type="max"/>
        <color rgb="FFF8696B"/>
        <color rgb="FFFCFCFF"/>
        <color rgb="FF63BE7B"/>
      </colorScale>
    </cfRule>
  </conditionalFormatting>
  <conditionalFormatting sqref="C2:C17">
    <cfRule type="colorScale" priority="11">
      <colorScale>
        <cfvo type="min"/>
        <cfvo type="percentile" val="50"/>
        <cfvo type="max"/>
        <color rgb="FFF8696B"/>
        <color rgb="FFFCFCFF"/>
        <color rgb="FF63BE7B"/>
      </colorScale>
    </cfRule>
  </conditionalFormatting>
  <conditionalFormatting sqref="D2:D17">
    <cfRule type="colorScale" priority="10">
      <colorScale>
        <cfvo type="min"/>
        <cfvo type="percentile" val="50"/>
        <cfvo type="max"/>
        <color rgb="FFF8696B"/>
        <color rgb="FFFCFCFF"/>
        <color rgb="FF63BE7B"/>
      </colorScale>
    </cfRule>
  </conditionalFormatting>
  <conditionalFormatting sqref="E2:E17">
    <cfRule type="colorScale" priority="9">
      <colorScale>
        <cfvo type="min"/>
        <cfvo type="percentile" val="50"/>
        <cfvo type="max"/>
        <color rgb="FFF8696B"/>
        <color rgb="FFFCFCFF"/>
        <color rgb="FF63BE7B"/>
      </colorScale>
    </cfRule>
  </conditionalFormatting>
  <conditionalFormatting sqref="F2:F17">
    <cfRule type="colorScale" priority="8">
      <colorScale>
        <cfvo type="min"/>
        <cfvo type="percentile" val="50"/>
        <cfvo type="max"/>
        <color rgb="FFF8696B"/>
        <color rgb="FFFCFCFF"/>
        <color rgb="FF63BE7B"/>
      </colorScale>
    </cfRule>
  </conditionalFormatting>
  <conditionalFormatting sqref="G2:G17">
    <cfRule type="colorScale" priority="7">
      <colorScale>
        <cfvo type="min"/>
        <cfvo type="percentile" val="50"/>
        <cfvo type="max"/>
        <color rgb="FFF8696B"/>
        <color rgb="FFFCFCFF"/>
        <color rgb="FF63BE7B"/>
      </colorScale>
    </cfRule>
  </conditionalFormatting>
  <conditionalFormatting sqref="H2:H17">
    <cfRule type="colorScale" priority="6">
      <colorScale>
        <cfvo type="min"/>
        <cfvo type="percentile" val="50"/>
        <cfvo type="max"/>
        <color rgb="FFF8696B"/>
        <color rgb="FFFCFCFF"/>
        <color rgb="FF63BE7B"/>
      </colorScale>
    </cfRule>
  </conditionalFormatting>
  <conditionalFormatting sqref="I2:I17">
    <cfRule type="colorScale" priority="5">
      <colorScale>
        <cfvo type="min"/>
        <cfvo type="percentile" val="50"/>
        <cfvo type="max"/>
        <color rgb="FFF8696B"/>
        <color rgb="FFFCFCFF"/>
        <color rgb="FF63BE7B"/>
      </colorScale>
    </cfRule>
  </conditionalFormatting>
  <conditionalFormatting sqref="J2:J17">
    <cfRule type="colorScale" priority="4">
      <colorScale>
        <cfvo type="min"/>
        <cfvo type="percentile" val="50"/>
        <cfvo type="max"/>
        <color rgb="FFF8696B"/>
        <color rgb="FFFCFCFF"/>
        <color rgb="FF63BE7B"/>
      </colorScale>
    </cfRule>
  </conditionalFormatting>
  <conditionalFormatting sqref="K2:K17">
    <cfRule type="colorScale" priority="3">
      <colorScale>
        <cfvo type="min"/>
        <cfvo type="percentile" val="50"/>
        <cfvo type="max"/>
        <color rgb="FFF8696B"/>
        <color rgb="FFFCFCFF"/>
        <color rgb="FF63BE7B"/>
      </colorScale>
    </cfRule>
  </conditionalFormatting>
  <conditionalFormatting sqref="L2:L17">
    <cfRule type="colorScale" priority="2">
      <colorScale>
        <cfvo type="min"/>
        <cfvo type="percentile" val="50"/>
        <cfvo type="max"/>
        <color rgb="FFF8696B"/>
        <color rgb="FFFCFCFF"/>
        <color rgb="FF63BE7B"/>
      </colorScale>
    </cfRule>
  </conditionalFormatting>
  <conditionalFormatting sqref="M2:M17">
    <cfRule type="colorScale" priority="1">
      <colorScale>
        <cfvo type="min"/>
        <cfvo type="percentile" val="50"/>
        <cfvo type="max"/>
        <color rgb="FFF8696B"/>
        <color rgb="FFFCFCFF"/>
        <color rgb="FF63BE7B"/>
      </colorScale>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7"/>
  <sheetViews>
    <sheetView topLeftCell="A9" workbookViewId="0">
      <selection activeCell="Q24" sqref="Q24"/>
    </sheetView>
  </sheetViews>
  <sheetFormatPr defaultRowHeight="15.75" x14ac:dyDescent="0.25"/>
  <cols>
    <col min="17" max="17" width="22.5" bestFit="1" customWidth="1"/>
  </cols>
  <sheetData>
    <row r="1" spans="1:24" x14ac:dyDescent="0.25">
      <c r="A1" t="s">
        <v>16</v>
      </c>
      <c r="B1" t="s">
        <v>12</v>
      </c>
      <c r="C1" t="s">
        <v>17</v>
      </c>
      <c r="D1" t="s">
        <v>13</v>
      </c>
      <c r="E1" t="s">
        <v>18</v>
      </c>
      <c r="F1" t="s">
        <v>19</v>
      </c>
      <c r="G1" t="s">
        <v>20</v>
      </c>
      <c r="H1" t="s">
        <v>21</v>
      </c>
    </row>
    <row r="2" spans="1:24" x14ac:dyDescent="0.25">
      <c r="A2">
        <v>1</v>
      </c>
      <c r="B2">
        <v>65487</v>
      </c>
      <c r="C2">
        <v>0</v>
      </c>
      <c r="D2">
        <v>27</v>
      </c>
      <c r="E2">
        <v>12</v>
      </c>
      <c r="F2">
        <v>1</v>
      </c>
      <c r="G2">
        <v>4</v>
      </c>
      <c r="H2">
        <v>44</v>
      </c>
    </row>
    <row r="3" spans="1:24" x14ac:dyDescent="0.25">
      <c r="A3">
        <v>2</v>
      </c>
      <c r="B3">
        <v>46184</v>
      </c>
      <c r="C3">
        <v>3</v>
      </c>
      <c r="D3">
        <v>20</v>
      </c>
      <c r="E3">
        <v>4</v>
      </c>
      <c r="F3">
        <v>0</v>
      </c>
      <c r="G3">
        <v>4</v>
      </c>
      <c r="H3">
        <v>1</v>
      </c>
    </row>
    <row r="4" spans="1:24" ht="16.5" thickBot="1" x14ac:dyDescent="0.3">
      <c r="A4">
        <v>3</v>
      </c>
      <c r="B4">
        <v>32782</v>
      </c>
      <c r="C4">
        <v>1</v>
      </c>
      <c r="D4">
        <v>0</v>
      </c>
      <c r="E4">
        <v>7</v>
      </c>
      <c r="F4">
        <v>0</v>
      </c>
      <c r="G4">
        <v>1</v>
      </c>
      <c r="H4">
        <v>0</v>
      </c>
      <c r="Q4" s="35" t="s">
        <v>76</v>
      </c>
    </row>
    <row r="5" spans="1:24" x14ac:dyDescent="0.25">
      <c r="A5">
        <v>4</v>
      </c>
      <c r="B5">
        <v>54899</v>
      </c>
      <c r="C5">
        <v>5</v>
      </c>
      <c r="D5">
        <v>12</v>
      </c>
      <c r="E5">
        <v>8</v>
      </c>
      <c r="F5">
        <v>1</v>
      </c>
      <c r="G5">
        <v>4</v>
      </c>
      <c r="H5">
        <v>0</v>
      </c>
      <c r="Q5" s="27"/>
      <c r="R5" s="31" t="s">
        <v>12</v>
      </c>
      <c r="S5" s="31" t="s">
        <v>17</v>
      </c>
      <c r="T5" s="31" t="s">
        <v>13</v>
      </c>
      <c r="U5" s="31" t="s">
        <v>18</v>
      </c>
      <c r="V5" s="31" t="s">
        <v>19</v>
      </c>
      <c r="W5" s="31" t="s">
        <v>20</v>
      </c>
      <c r="X5" s="32" t="s">
        <v>21</v>
      </c>
    </row>
    <row r="6" spans="1:24" x14ac:dyDescent="0.25">
      <c r="A6">
        <v>5</v>
      </c>
      <c r="B6">
        <v>34869</v>
      </c>
      <c r="C6">
        <v>5</v>
      </c>
      <c r="D6">
        <v>7</v>
      </c>
      <c r="E6">
        <v>4</v>
      </c>
      <c r="F6">
        <v>1</v>
      </c>
      <c r="G6">
        <v>4</v>
      </c>
      <c r="H6">
        <v>1</v>
      </c>
      <c r="Q6" s="33" t="s">
        <v>12</v>
      </c>
      <c r="R6" s="26">
        <v>1</v>
      </c>
      <c r="S6" s="26"/>
      <c r="T6" s="26"/>
      <c r="U6" s="26"/>
      <c r="V6" s="26"/>
      <c r="W6" s="26"/>
      <c r="X6" s="28"/>
    </row>
    <row r="7" spans="1:24" x14ac:dyDescent="0.25">
      <c r="A7">
        <v>6</v>
      </c>
      <c r="B7">
        <v>35487</v>
      </c>
      <c r="C7">
        <v>2</v>
      </c>
      <c r="D7">
        <v>8</v>
      </c>
      <c r="E7">
        <v>2</v>
      </c>
      <c r="F7">
        <v>1</v>
      </c>
      <c r="G7">
        <v>4</v>
      </c>
      <c r="H7">
        <v>2</v>
      </c>
      <c r="Q7" s="33" t="s">
        <v>17</v>
      </c>
      <c r="R7" s="26">
        <v>2.9353826211808726E-2</v>
      </c>
      <c r="S7" s="26">
        <v>1</v>
      </c>
      <c r="T7" s="26"/>
      <c r="U7" s="26"/>
      <c r="V7" s="26"/>
      <c r="W7" s="26"/>
      <c r="X7" s="28"/>
    </row>
    <row r="8" spans="1:24" x14ac:dyDescent="0.25">
      <c r="A8">
        <v>7</v>
      </c>
      <c r="B8">
        <v>26548</v>
      </c>
      <c r="C8">
        <v>1</v>
      </c>
      <c r="D8">
        <v>5</v>
      </c>
      <c r="E8">
        <v>0</v>
      </c>
      <c r="F8">
        <v>0</v>
      </c>
      <c r="G8">
        <v>4</v>
      </c>
      <c r="H8">
        <v>2</v>
      </c>
      <c r="Q8" s="33" t="s">
        <v>13</v>
      </c>
      <c r="R8" s="26">
        <v>0.76517355387495178</v>
      </c>
      <c r="S8" s="26">
        <v>3.1276694316756254E-2</v>
      </c>
      <c r="T8" s="26">
        <v>1</v>
      </c>
      <c r="U8" s="26"/>
      <c r="V8" s="26"/>
      <c r="W8" s="26"/>
      <c r="X8" s="28"/>
    </row>
    <row r="9" spans="1:24" x14ac:dyDescent="0.25">
      <c r="A9">
        <v>8</v>
      </c>
      <c r="B9">
        <v>32920</v>
      </c>
      <c r="C9">
        <v>3</v>
      </c>
      <c r="D9">
        <v>15</v>
      </c>
      <c r="E9">
        <v>9</v>
      </c>
      <c r="F9">
        <v>1</v>
      </c>
      <c r="G9">
        <v>1</v>
      </c>
      <c r="H9">
        <v>4</v>
      </c>
      <c r="Q9" s="33" t="s">
        <v>18</v>
      </c>
      <c r="R9" s="26">
        <v>0.77699110807074701</v>
      </c>
      <c r="S9" s="26">
        <v>8.0168828280437948E-2</v>
      </c>
      <c r="T9" s="26">
        <v>0.60748564510688918</v>
      </c>
      <c r="U9" s="26">
        <v>1</v>
      </c>
      <c r="V9" s="26"/>
      <c r="W9" s="26"/>
      <c r="X9" s="28"/>
    </row>
    <row r="10" spans="1:24" x14ac:dyDescent="0.25">
      <c r="A10">
        <v>9</v>
      </c>
      <c r="B10">
        <v>29548</v>
      </c>
      <c r="C10">
        <v>6</v>
      </c>
      <c r="D10">
        <v>5</v>
      </c>
      <c r="E10">
        <v>1</v>
      </c>
      <c r="F10">
        <v>0</v>
      </c>
      <c r="G10">
        <v>1</v>
      </c>
      <c r="H10">
        <v>0</v>
      </c>
      <c r="Q10" s="33" t="s">
        <v>19</v>
      </c>
      <c r="R10" s="26">
        <v>-0.24867725968205309</v>
      </c>
      <c r="S10" s="26">
        <v>-0.2171448749861187</v>
      </c>
      <c r="T10" s="26">
        <v>-0.20939277524905564</v>
      </c>
      <c r="U10" s="26">
        <v>-0.19269210017815666</v>
      </c>
      <c r="V10" s="26">
        <v>1</v>
      </c>
      <c r="W10" s="26"/>
      <c r="X10" s="28"/>
    </row>
    <row r="11" spans="1:24" x14ac:dyDescent="0.25">
      <c r="A11">
        <v>10</v>
      </c>
      <c r="B11">
        <v>34231</v>
      </c>
      <c r="C11">
        <v>2</v>
      </c>
      <c r="D11">
        <v>6</v>
      </c>
      <c r="E11">
        <v>6</v>
      </c>
      <c r="F11">
        <v>0</v>
      </c>
      <c r="G11">
        <v>4</v>
      </c>
      <c r="H11">
        <v>3</v>
      </c>
      <c r="Q11" s="33" t="s">
        <v>20</v>
      </c>
      <c r="R11" s="36">
        <v>0.33774336125729626</v>
      </c>
      <c r="S11" s="26">
        <v>-0.10550454553047227</v>
      </c>
      <c r="T11" s="26">
        <v>9.346703671822805E-2</v>
      </c>
      <c r="U11" s="26">
        <v>8.5713747005888394E-2</v>
      </c>
      <c r="V11" s="26">
        <v>1.2455983106584374E-2</v>
      </c>
      <c r="W11" s="26">
        <v>1</v>
      </c>
      <c r="X11" s="28"/>
    </row>
    <row r="12" spans="1:24" ht="16.5" thickBot="1" x14ac:dyDescent="0.3">
      <c r="A12">
        <v>11</v>
      </c>
      <c r="B12">
        <v>23654</v>
      </c>
      <c r="C12">
        <v>0</v>
      </c>
      <c r="D12">
        <v>0</v>
      </c>
      <c r="E12">
        <v>0</v>
      </c>
      <c r="F12">
        <v>1</v>
      </c>
      <c r="G12">
        <v>3</v>
      </c>
      <c r="H12">
        <v>2</v>
      </c>
      <c r="Q12" s="34" t="s">
        <v>21</v>
      </c>
      <c r="R12" s="29">
        <v>0.52392504684626706</v>
      </c>
      <c r="S12" s="29">
        <v>0.21619812120003715</v>
      </c>
      <c r="T12" s="29">
        <v>0.34544424927336964</v>
      </c>
      <c r="U12" s="29">
        <v>0.50460899417819649</v>
      </c>
      <c r="V12" s="29">
        <v>-0.10033721263983657</v>
      </c>
      <c r="W12" s="29">
        <v>0.16258807530729702</v>
      </c>
      <c r="X12" s="30">
        <v>1</v>
      </c>
    </row>
    <row r="13" spans="1:24" x14ac:dyDescent="0.25">
      <c r="A13">
        <v>12</v>
      </c>
      <c r="B13">
        <v>39331</v>
      </c>
      <c r="C13">
        <v>3</v>
      </c>
      <c r="D13">
        <v>9</v>
      </c>
      <c r="E13">
        <v>6</v>
      </c>
      <c r="F13">
        <v>1</v>
      </c>
      <c r="G13">
        <v>4</v>
      </c>
      <c r="H13">
        <v>1</v>
      </c>
    </row>
    <row r="14" spans="1:24" x14ac:dyDescent="0.25">
      <c r="A14">
        <v>13</v>
      </c>
      <c r="B14">
        <v>36512</v>
      </c>
      <c r="C14">
        <v>6</v>
      </c>
      <c r="D14">
        <v>6</v>
      </c>
      <c r="E14">
        <v>4</v>
      </c>
      <c r="F14">
        <v>1</v>
      </c>
      <c r="G14">
        <v>4</v>
      </c>
      <c r="H14">
        <v>2</v>
      </c>
    </row>
    <row r="15" spans="1:24" x14ac:dyDescent="0.25">
      <c r="A15">
        <v>14</v>
      </c>
      <c r="B15">
        <v>35467</v>
      </c>
      <c r="C15">
        <v>6</v>
      </c>
      <c r="D15">
        <v>3</v>
      </c>
      <c r="E15">
        <v>6</v>
      </c>
      <c r="F15">
        <v>1</v>
      </c>
      <c r="G15">
        <v>2</v>
      </c>
      <c r="H15">
        <v>3</v>
      </c>
      <c r="Q15" s="35" t="s">
        <v>77</v>
      </c>
    </row>
    <row r="16" spans="1:24" x14ac:dyDescent="0.25">
      <c r="A16">
        <v>15</v>
      </c>
      <c r="B16">
        <v>68425</v>
      </c>
      <c r="C16">
        <v>2</v>
      </c>
      <c r="D16">
        <v>25</v>
      </c>
      <c r="E16">
        <v>12</v>
      </c>
      <c r="F16">
        <v>0</v>
      </c>
      <c r="G16">
        <v>4</v>
      </c>
      <c r="H16">
        <v>1</v>
      </c>
    </row>
    <row r="17" spans="1:17" ht="110.25" x14ac:dyDescent="0.25">
      <c r="A17">
        <v>16</v>
      </c>
      <c r="B17">
        <v>35468</v>
      </c>
      <c r="C17">
        <v>5</v>
      </c>
      <c r="D17">
        <v>9</v>
      </c>
      <c r="E17">
        <v>4</v>
      </c>
      <c r="F17">
        <v>1</v>
      </c>
      <c r="G17">
        <v>2</v>
      </c>
      <c r="H17">
        <v>5</v>
      </c>
      <c r="Q17" s="37" t="s">
        <v>78</v>
      </c>
    </row>
    <row r="18" spans="1:17" x14ac:dyDescent="0.25">
      <c r="A18">
        <v>17</v>
      </c>
      <c r="B18">
        <v>36578</v>
      </c>
      <c r="C18">
        <v>4</v>
      </c>
      <c r="D18">
        <v>4</v>
      </c>
      <c r="E18">
        <v>8</v>
      </c>
      <c r="F18">
        <v>0</v>
      </c>
      <c r="G18">
        <v>3</v>
      </c>
      <c r="H18">
        <v>8</v>
      </c>
    </row>
    <row r="19" spans="1:17" x14ac:dyDescent="0.25">
      <c r="A19">
        <v>18</v>
      </c>
      <c r="B19">
        <v>39828</v>
      </c>
      <c r="C19">
        <v>6</v>
      </c>
      <c r="D19">
        <v>18</v>
      </c>
      <c r="E19">
        <v>5</v>
      </c>
      <c r="F19">
        <v>1</v>
      </c>
      <c r="G19">
        <v>1</v>
      </c>
      <c r="H19">
        <v>5</v>
      </c>
    </row>
    <row r="20" spans="1:17" x14ac:dyDescent="0.25">
      <c r="A20">
        <v>19</v>
      </c>
      <c r="B20">
        <v>36487</v>
      </c>
      <c r="C20">
        <v>5</v>
      </c>
      <c r="D20">
        <v>6</v>
      </c>
      <c r="E20">
        <v>2</v>
      </c>
      <c r="F20">
        <v>0</v>
      </c>
      <c r="G20">
        <v>4</v>
      </c>
      <c r="H20">
        <v>3</v>
      </c>
      <c r="Q20" s="35" t="s">
        <v>79</v>
      </c>
    </row>
    <row r="21" spans="1:17" x14ac:dyDescent="0.25">
      <c r="A21">
        <v>20</v>
      </c>
      <c r="B21">
        <v>37548</v>
      </c>
      <c r="C21">
        <v>9</v>
      </c>
      <c r="D21">
        <v>19</v>
      </c>
      <c r="E21">
        <v>4</v>
      </c>
      <c r="F21">
        <v>0</v>
      </c>
      <c r="G21">
        <v>3</v>
      </c>
      <c r="H21">
        <v>6</v>
      </c>
    </row>
    <row r="22" spans="1:17" x14ac:dyDescent="0.25">
      <c r="A22">
        <v>21</v>
      </c>
      <c r="B22">
        <v>31528</v>
      </c>
      <c r="C22">
        <v>11</v>
      </c>
      <c r="D22">
        <v>3</v>
      </c>
      <c r="E22">
        <v>3</v>
      </c>
      <c r="F22">
        <v>0</v>
      </c>
      <c r="G22">
        <v>1</v>
      </c>
      <c r="H22">
        <v>6</v>
      </c>
    </row>
    <row r="23" spans="1:17" x14ac:dyDescent="0.25">
      <c r="A23">
        <v>22</v>
      </c>
      <c r="B23">
        <v>34632</v>
      </c>
      <c r="C23">
        <v>4</v>
      </c>
      <c r="D23">
        <v>5</v>
      </c>
      <c r="E23">
        <v>4</v>
      </c>
      <c r="F23">
        <v>0</v>
      </c>
      <c r="G23">
        <v>4</v>
      </c>
      <c r="H23">
        <v>0</v>
      </c>
      <c r="Q23" t="s">
        <v>80</v>
      </c>
    </row>
    <row r="24" spans="1:17" x14ac:dyDescent="0.25">
      <c r="A24">
        <v>23</v>
      </c>
      <c r="B24">
        <v>46211</v>
      </c>
      <c r="C24">
        <v>5</v>
      </c>
      <c r="D24">
        <v>14</v>
      </c>
      <c r="E24">
        <v>6</v>
      </c>
      <c r="F24">
        <v>1</v>
      </c>
      <c r="G24">
        <v>4</v>
      </c>
      <c r="H24">
        <v>5</v>
      </c>
    </row>
    <row r="25" spans="1:17" x14ac:dyDescent="0.25">
      <c r="A25">
        <v>24</v>
      </c>
      <c r="B25">
        <v>29876</v>
      </c>
      <c r="C25">
        <v>0</v>
      </c>
      <c r="D25">
        <v>2</v>
      </c>
      <c r="E25">
        <v>3</v>
      </c>
      <c r="F25">
        <v>1</v>
      </c>
      <c r="G25">
        <v>2</v>
      </c>
      <c r="H25">
        <v>5</v>
      </c>
    </row>
    <row r="26" spans="1:17" x14ac:dyDescent="0.25">
      <c r="A26">
        <v>25</v>
      </c>
      <c r="B26">
        <v>43674</v>
      </c>
      <c r="C26">
        <v>9</v>
      </c>
      <c r="D26">
        <v>6</v>
      </c>
      <c r="E26">
        <v>4</v>
      </c>
      <c r="F26">
        <v>0</v>
      </c>
      <c r="G26">
        <v>2</v>
      </c>
      <c r="H26">
        <v>2</v>
      </c>
    </row>
    <row r="27" spans="1:17" x14ac:dyDescent="0.25">
      <c r="A27">
        <v>26</v>
      </c>
      <c r="B27">
        <v>38985</v>
      </c>
      <c r="C27">
        <v>7</v>
      </c>
      <c r="D27">
        <v>18</v>
      </c>
      <c r="E27">
        <v>9</v>
      </c>
      <c r="F27">
        <v>0</v>
      </c>
      <c r="G27">
        <v>1</v>
      </c>
      <c r="H27">
        <v>5</v>
      </c>
    </row>
    <row r="28" spans="1:17" x14ac:dyDescent="0.25">
      <c r="A28">
        <v>27</v>
      </c>
      <c r="B28">
        <v>53234</v>
      </c>
      <c r="C28">
        <v>0</v>
      </c>
      <c r="D28">
        <v>25</v>
      </c>
      <c r="E28">
        <v>6</v>
      </c>
      <c r="F28">
        <v>0</v>
      </c>
      <c r="G28">
        <v>3</v>
      </c>
      <c r="H28">
        <v>3</v>
      </c>
    </row>
    <row r="29" spans="1:17" x14ac:dyDescent="0.25">
      <c r="A29">
        <v>28</v>
      </c>
      <c r="B29">
        <v>51698</v>
      </c>
      <c r="C29">
        <v>6</v>
      </c>
      <c r="D29">
        <v>18</v>
      </c>
      <c r="E29">
        <v>6</v>
      </c>
      <c r="F29">
        <v>0</v>
      </c>
      <c r="G29">
        <v>4</v>
      </c>
      <c r="H29">
        <v>1</v>
      </c>
    </row>
    <row r="30" spans="1:17" x14ac:dyDescent="0.25">
      <c r="A30">
        <v>29</v>
      </c>
      <c r="B30">
        <v>41889</v>
      </c>
      <c r="C30">
        <v>16</v>
      </c>
      <c r="D30">
        <v>22</v>
      </c>
      <c r="E30">
        <v>7</v>
      </c>
      <c r="F30">
        <v>0</v>
      </c>
      <c r="G30">
        <v>1</v>
      </c>
      <c r="H30">
        <v>7</v>
      </c>
    </row>
    <row r="31" spans="1:17" x14ac:dyDescent="0.25">
      <c r="A31">
        <v>30</v>
      </c>
      <c r="B31">
        <v>38791</v>
      </c>
      <c r="C31">
        <v>4</v>
      </c>
      <c r="D31">
        <v>21</v>
      </c>
      <c r="E31">
        <v>5</v>
      </c>
      <c r="F31">
        <v>0</v>
      </c>
      <c r="G31">
        <v>1</v>
      </c>
      <c r="H31">
        <v>9</v>
      </c>
    </row>
    <row r="32" spans="1:17" x14ac:dyDescent="0.25">
      <c r="A32">
        <v>31</v>
      </c>
      <c r="B32">
        <v>69246</v>
      </c>
      <c r="C32">
        <v>3</v>
      </c>
      <c r="D32">
        <v>22</v>
      </c>
      <c r="E32">
        <v>10</v>
      </c>
      <c r="F32">
        <v>0</v>
      </c>
      <c r="G32">
        <v>4</v>
      </c>
      <c r="H32">
        <v>45</v>
      </c>
    </row>
    <row r="33" spans="1:8" x14ac:dyDescent="0.25">
      <c r="A33">
        <v>32</v>
      </c>
      <c r="B33">
        <v>48695</v>
      </c>
      <c r="C33">
        <v>19</v>
      </c>
      <c r="D33">
        <v>6</v>
      </c>
      <c r="E33">
        <v>8</v>
      </c>
      <c r="F33">
        <v>0</v>
      </c>
      <c r="G33">
        <v>4</v>
      </c>
      <c r="H33">
        <v>40</v>
      </c>
    </row>
    <row r="34" spans="1:8" x14ac:dyDescent="0.25">
      <c r="A34">
        <v>33</v>
      </c>
      <c r="B34">
        <v>34987</v>
      </c>
      <c r="C34">
        <v>6</v>
      </c>
      <c r="D34">
        <v>9</v>
      </c>
      <c r="E34">
        <v>2</v>
      </c>
      <c r="F34">
        <v>1</v>
      </c>
      <c r="G34">
        <v>4</v>
      </c>
      <c r="H34">
        <v>3</v>
      </c>
    </row>
    <row r="35" spans="1:8" x14ac:dyDescent="0.25">
      <c r="A35">
        <v>34</v>
      </c>
      <c r="B35">
        <v>28985</v>
      </c>
      <c r="C35">
        <v>1</v>
      </c>
      <c r="D35">
        <v>0</v>
      </c>
      <c r="E35">
        <v>4</v>
      </c>
      <c r="F35">
        <v>1</v>
      </c>
      <c r="G35">
        <v>1</v>
      </c>
      <c r="H35">
        <v>4</v>
      </c>
    </row>
    <row r="36" spans="1:8" x14ac:dyDescent="0.25">
      <c r="A36">
        <v>35</v>
      </c>
      <c r="B36">
        <v>35631</v>
      </c>
      <c r="C36">
        <v>4</v>
      </c>
      <c r="D36">
        <v>6</v>
      </c>
      <c r="E36">
        <v>4</v>
      </c>
      <c r="F36">
        <v>0</v>
      </c>
      <c r="G36">
        <v>4</v>
      </c>
      <c r="H36">
        <v>2</v>
      </c>
    </row>
    <row r="37" spans="1:8" x14ac:dyDescent="0.25">
      <c r="A37">
        <v>36</v>
      </c>
      <c r="B37">
        <v>54679</v>
      </c>
      <c r="C37">
        <v>3</v>
      </c>
      <c r="D37">
        <v>20</v>
      </c>
      <c r="E37">
        <v>6</v>
      </c>
      <c r="F37">
        <v>1</v>
      </c>
      <c r="G37">
        <v>3</v>
      </c>
      <c r="H37">
        <v>4</v>
      </c>
    </row>
    <row r="38" spans="1:8" x14ac:dyDescent="0.25">
      <c r="A38">
        <v>37</v>
      </c>
      <c r="B38">
        <v>39743</v>
      </c>
      <c r="C38">
        <v>6</v>
      </c>
      <c r="D38">
        <v>9</v>
      </c>
      <c r="E38">
        <v>5</v>
      </c>
      <c r="F38">
        <v>1</v>
      </c>
      <c r="G38">
        <v>4</v>
      </c>
      <c r="H38">
        <v>1</v>
      </c>
    </row>
    <row r="39" spans="1:8" x14ac:dyDescent="0.25">
      <c r="A39">
        <v>38</v>
      </c>
      <c r="B39">
        <v>41255</v>
      </c>
      <c r="C39">
        <v>4</v>
      </c>
      <c r="D39">
        <v>9</v>
      </c>
      <c r="E39">
        <v>6</v>
      </c>
      <c r="F39">
        <v>0</v>
      </c>
      <c r="G39">
        <v>4</v>
      </c>
      <c r="H39">
        <v>4</v>
      </c>
    </row>
    <row r="40" spans="1:8" x14ac:dyDescent="0.25">
      <c r="A40">
        <v>39</v>
      </c>
      <c r="B40">
        <v>36431</v>
      </c>
      <c r="C40">
        <v>4</v>
      </c>
      <c r="D40">
        <v>9</v>
      </c>
      <c r="E40">
        <v>4</v>
      </c>
      <c r="F40">
        <v>1</v>
      </c>
      <c r="G40">
        <v>2</v>
      </c>
      <c r="H40">
        <v>2</v>
      </c>
    </row>
    <row r="41" spans="1:8" x14ac:dyDescent="0.25">
      <c r="A41">
        <v>40</v>
      </c>
      <c r="B41">
        <v>26578</v>
      </c>
      <c r="C41">
        <v>6</v>
      </c>
      <c r="D41">
        <v>0</v>
      </c>
      <c r="E41">
        <v>2</v>
      </c>
      <c r="F41">
        <v>1</v>
      </c>
      <c r="G41">
        <v>2</v>
      </c>
      <c r="H41">
        <v>2</v>
      </c>
    </row>
    <row r="42" spans="1:8" x14ac:dyDescent="0.25">
      <c r="A42">
        <v>41</v>
      </c>
      <c r="B42">
        <v>47536</v>
      </c>
      <c r="C42">
        <v>5</v>
      </c>
      <c r="D42">
        <v>15</v>
      </c>
      <c r="E42">
        <v>6</v>
      </c>
      <c r="F42">
        <v>0</v>
      </c>
      <c r="G42">
        <v>3</v>
      </c>
      <c r="H42">
        <v>4</v>
      </c>
    </row>
    <row r="43" spans="1:8" x14ac:dyDescent="0.25">
      <c r="A43">
        <v>42</v>
      </c>
      <c r="B43">
        <v>36571</v>
      </c>
      <c r="C43">
        <v>1</v>
      </c>
      <c r="D43">
        <v>6</v>
      </c>
      <c r="E43">
        <v>4</v>
      </c>
      <c r="F43">
        <v>0</v>
      </c>
      <c r="G43">
        <v>2</v>
      </c>
      <c r="H43">
        <v>2</v>
      </c>
    </row>
    <row r="44" spans="1:8" x14ac:dyDescent="0.25">
      <c r="A44">
        <v>43</v>
      </c>
      <c r="B44">
        <v>56326</v>
      </c>
      <c r="C44">
        <v>3</v>
      </c>
      <c r="D44">
        <v>12</v>
      </c>
      <c r="E44">
        <v>8</v>
      </c>
      <c r="F44">
        <v>0</v>
      </c>
      <c r="G44">
        <v>2</v>
      </c>
      <c r="H44">
        <v>6</v>
      </c>
    </row>
    <row r="45" spans="1:8" x14ac:dyDescent="0.25">
      <c r="A45">
        <v>44</v>
      </c>
      <c r="B45">
        <v>31425</v>
      </c>
      <c r="C45">
        <v>6</v>
      </c>
      <c r="D45">
        <v>7</v>
      </c>
      <c r="E45">
        <v>5</v>
      </c>
      <c r="F45">
        <v>1</v>
      </c>
      <c r="G45">
        <v>3</v>
      </c>
      <c r="H45">
        <v>6</v>
      </c>
    </row>
    <row r="46" spans="1:8" x14ac:dyDescent="0.25">
      <c r="A46">
        <v>45</v>
      </c>
      <c r="B46">
        <v>24749</v>
      </c>
      <c r="C46">
        <v>2</v>
      </c>
      <c r="D46">
        <v>6</v>
      </c>
      <c r="E46">
        <v>0</v>
      </c>
      <c r="F46">
        <v>1</v>
      </c>
      <c r="G46">
        <v>1</v>
      </c>
      <c r="H46">
        <v>1</v>
      </c>
    </row>
    <row r="47" spans="1:8" x14ac:dyDescent="0.25">
      <c r="A47">
        <v>46</v>
      </c>
      <c r="B47">
        <v>26452</v>
      </c>
      <c r="C47">
        <v>3</v>
      </c>
      <c r="D47">
        <v>1</v>
      </c>
      <c r="E47">
        <v>2</v>
      </c>
      <c r="F47">
        <v>1</v>
      </c>
      <c r="G47">
        <v>4</v>
      </c>
      <c r="H47">
        <v>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opLeftCell="C1" workbookViewId="0">
      <selection sqref="A1:H8"/>
    </sheetView>
  </sheetViews>
  <sheetFormatPr defaultRowHeight="15.75" x14ac:dyDescent="0.25"/>
  <sheetData>
    <row r="1" spans="1:8" x14ac:dyDescent="0.25">
      <c r="A1" s="12"/>
      <c r="B1" s="12" t="s">
        <v>69</v>
      </c>
      <c r="C1" s="12" t="s">
        <v>70</v>
      </c>
      <c r="D1" s="12" t="s">
        <v>71</v>
      </c>
      <c r="E1" s="12" t="s">
        <v>72</v>
      </c>
      <c r="F1" s="12" t="s">
        <v>73</v>
      </c>
      <c r="G1" s="12" t="s">
        <v>74</v>
      </c>
      <c r="H1" s="12" t="s">
        <v>75</v>
      </c>
    </row>
    <row r="2" spans="1:8" x14ac:dyDescent="0.25">
      <c r="A2" s="10" t="s">
        <v>69</v>
      </c>
      <c r="B2" s="10">
        <v>1</v>
      </c>
      <c r="C2" s="10"/>
      <c r="D2" s="10"/>
      <c r="E2" s="10"/>
      <c r="F2" s="10"/>
      <c r="G2" s="10"/>
      <c r="H2" s="10"/>
    </row>
    <row r="3" spans="1:8" x14ac:dyDescent="0.25">
      <c r="A3" s="10" t="s">
        <v>70</v>
      </c>
      <c r="B3" s="10">
        <v>2.9353826211808726E-2</v>
      </c>
      <c r="C3" s="10">
        <v>1</v>
      </c>
      <c r="D3" s="10"/>
      <c r="E3" s="10"/>
      <c r="F3" s="10"/>
      <c r="G3" s="10"/>
      <c r="H3" s="10"/>
    </row>
    <row r="4" spans="1:8" x14ac:dyDescent="0.25">
      <c r="A4" s="10" t="s">
        <v>71</v>
      </c>
      <c r="B4" s="10">
        <v>0.76517355387495178</v>
      </c>
      <c r="C4" s="10">
        <v>3.1276694316756254E-2</v>
      </c>
      <c r="D4" s="10">
        <v>1</v>
      </c>
      <c r="E4" s="10"/>
      <c r="F4" s="10"/>
      <c r="G4" s="10"/>
      <c r="H4" s="10"/>
    </row>
    <row r="5" spans="1:8" x14ac:dyDescent="0.25">
      <c r="A5" s="10" t="s">
        <v>72</v>
      </c>
      <c r="B5" s="10">
        <v>0.77699110807074701</v>
      </c>
      <c r="C5" s="10">
        <v>8.0168828280437948E-2</v>
      </c>
      <c r="D5" s="10">
        <v>0.60748564510688918</v>
      </c>
      <c r="E5" s="10">
        <v>1</v>
      </c>
      <c r="F5" s="10"/>
      <c r="G5" s="10"/>
      <c r="H5" s="10"/>
    </row>
    <row r="6" spans="1:8" x14ac:dyDescent="0.25">
      <c r="A6" s="10" t="s">
        <v>73</v>
      </c>
      <c r="B6" s="10">
        <v>-0.24867725968205309</v>
      </c>
      <c r="C6" s="10">
        <v>-0.2171448749861187</v>
      </c>
      <c r="D6" s="10">
        <v>-0.20939277524905564</v>
      </c>
      <c r="E6" s="10">
        <v>-0.19269210017815666</v>
      </c>
      <c r="F6" s="10">
        <v>1</v>
      </c>
      <c r="G6" s="10"/>
      <c r="H6" s="10"/>
    </row>
    <row r="7" spans="1:8" x14ac:dyDescent="0.25">
      <c r="A7" s="10" t="s">
        <v>74</v>
      </c>
      <c r="B7" s="10">
        <v>0.33774336125729626</v>
      </c>
      <c r="C7" s="10">
        <v>-0.10550454553047227</v>
      </c>
      <c r="D7" s="10">
        <v>9.346703671822805E-2</v>
      </c>
      <c r="E7" s="10">
        <v>8.5713747005888394E-2</v>
      </c>
      <c r="F7" s="10">
        <v>1.2455983106584374E-2</v>
      </c>
      <c r="G7" s="10">
        <v>1</v>
      </c>
      <c r="H7" s="10"/>
    </row>
    <row r="8" spans="1:8" ht="16.5" thickBot="1" x14ac:dyDescent="0.3">
      <c r="A8" s="11" t="s">
        <v>75</v>
      </c>
      <c r="B8" s="11">
        <v>0.52392504684626706</v>
      </c>
      <c r="C8" s="11">
        <v>0.21619812120003715</v>
      </c>
      <c r="D8" s="11">
        <v>0.34544424927336964</v>
      </c>
      <c r="E8" s="11">
        <v>0.50460899417819649</v>
      </c>
      <c r="F8" s="11">
        <v>-0.10033721263983657</v>
      </c>
      <c r="G8" s="11">
        <v>0.16258807530729702</v>
      </c>
      <c r="H8" s="1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7"/>
  <sheetViews>
    <sheetView topLeftCell="B1" workbookViewId="0">
      <selection activeCell="H35" sqref="H35"/>
    </sheetView>
  </sheetViews>
  <sheetFormatPr defaultColWidth="11" defaultRowHeight="15.75" x14ac:dyDescent="0.25"/>
  <cols>
    <col min="1" max="1" width="11" customWidth="1"/>
    <col min="2" max="2" width="8.875" style="6" customWidth="1"/>
    <col min="3" max="3" width="15.625" style="6" customWidth="1"/>
    <col min="5" max="5" width="12.375" bestFit="1" customWidth="1"/>
  </cols>
  <sheetData>
    <row r="1" spans="1:9" x14ac:dyDescent="0.25">
      <c r="A1" s="2" t="s">
        <v>14</v>
      </c>
      <c r="B1" s="7" t="s">
        <v>12</v>
      </c>
      <c r="C1" s="7" t="s">
        <v>13</v>
      </c>
    </row>
    <row r="2" spans="1:9" x14ac:dyDescent="0.25">
      <c r="A2">
        <v>1</v>
      </c>
      <c r="B2" s="5">
        <v>65487</v>
      </c>
      <c r="C2" s="6">
        <v>27</v>
      </c>
      <c r="D2" s="5">
        <v>65487</v>
      </c>
      <c r="G2" t="s">
        <v>82</v>
      </c>
      <c r="H2" t="s">
        <v>81</v>
      </c>
    </row>
    <row r="3" spans="1:9" x14ac:dyDescent="0.25">
      <c r="A3">
        <v>2</v>
      </c>
      <c r="B3" s="5">
        <v>46184</v>
      </c>
      <c r="C3" s="6">
        <v>20</v>
      </c>
      <c r="D3" s="5">
        <v>46184</v>
      </c>
      <c r="G3" s="25">
        <f t="array" ref="G3:H7">LINEST(B2:B47,C2:C47,TRUE,TRUE)</f>
        <v>1107.2183771581451</v>
      </c>
      <c r="H3" s="25">
        <v>28394.158061953935</v>
      </c>
    </row>
    <row r="4" spans="1:9" x14ac:dyDescent="0.25">
      <c r="A4">
        <v>3</v>
      </c>
      <c r="B4" s="5">
        <v>32782</v>
      </c>
      <c r="C4" s="6">
        <v>0</v>
      </c>
      <c r="D4" s="5">
        <v>32782</v>
      </c>
      <c r="F4" t="s">
        <v>83</v>
      </c>
      <c r="G4" s="25">
        <v>140.44756194015494</v>
      </c>
      <c r="H4" s="25">
        <v>1793.9512498846075</v>
      </c>
      <c r="I4" t="s">
        <v>88</v>
      </c>
    </row>
    <row r="5" spans="1:9" x14ac:dyDescent="0.25">
      <c r="A5">
        <v>4</v>
      </c>
      <c r="B5" s="5">
        <v>54899</v>
      </c>
      <c r="C5" s="6">
        <v>12</v>
      </c>
      <c r="D5" s="5">
        <v>54899</v>
      </c>
      <c r="F5" t="s">
        <v>84</v>
      </c>
      <c r="G5" s="25">
        <v>0.58549056754962348</v>
      </c>
      <c r="H5" s="25">
        <v>7161.5982839610251</v>
      </c>
      <c r="I5" t="s">
        <v>89</v>
      </c>
    </row>
    <row r="6" spans="1:9" x14ac:dyDescent="0.25">
      <c r="A6">
        <v>5</v>
      </c>
      <c r="B6" s="5">
        <v>34869</v>
      </c>
      <c r="C6" s="6">
        <v>7</v>
      </c>
      <c r="D6" s="5">
        <v>34869</v>
      </c>
      <c r="F6" t="s">
        <v>86</v>
      </c>
      <c r="G6" s="25">
        <v>62.149574787462782</v>
      </c>
      <c r="H6" s="25">
        <v>44</v>
      </c>
      <c r="I6" t="s">
        <v>90</v>
      </c>
    </row>
    <row r="7" spans="1:9" x14ac:dyDescent="0.25">
      <c r="A7">
        <v>6</v>
      </c>
      <c r="B7" s="5">
        <v>35487</v>
      </c>
      <c r="C7" s="6">
        <v>8</v>
      </c>
      <c r="D7" s="5">
        <v>35487</v>
      </c>
      <c r="F7" t="s">
        <v>87</v>
      </c>
      <c r="G7" s="25">
        <v>3187557843.7998471</v>
      </c>
      <c r="H7" s="25">
        <v>2256693559.1566739</v>
      </c>
      <c r="I7" t="s">
        <v>91</v>
      </c>
    </row>
    <row r="8" spans="1:9" x14ac:dyDescent="0.25">
      <c r="A8">
        <v>7</v>
      </c>
      <c r="B8" s="5">
        <v>26548</v>
      </c>
      <c r="C8" s="6">
        <v>5</v>
      </c>
      <c r="D8" s="5">
        <v>26548</v>
      </c>
    </row>
    <row r="9" spans="1:9" x14ac:dyDescent="0.25">
      <c r="A9">
        <v>8</v>
      </c>
      <c r="B9" s="5">
        <v>32920</v>
      </c>
      <c r="C9" s="6">
        <v>15</v>
      </c>
      <c r="D9" s="5">
        <v>32920</v>
      </c>
    </row>
    <row r="10" spans="1:9" x14ac:dyDescent="0.25">
      <c r="A10">
        <v>9</v>
      </c>
      <c r="B10" s="5">
        <v>29548</v>
      </c>
      <c r="C10" s="6">
        <v>5</v>
      </c>
      <c r="D10" s="5">
        <v>29548</v>
      </c>
    </row>
    <row r="11" spans="1:9" x14ac:dyDescent="0.25">
      <c r="A11">
        <v>10</v>
      </c>
      <c r="B11" s="5">
        <v>34231</v>
      </c>
      <c r="C11" s="6">
        <v>6</v>
      </c>
      <c r="D11" s="5">
        <v>34231</v>
      </c>
      <c r="F11" t="s">
        <v>92</v>
      </c>
      <c r="G11" t="s">
        <v>93</v>
      </c>
    </row>
    <row r="12" spans="1:9" x14ac:dyDescent="0.25">
      <c r="A12">
        <v>11</v>
      </c>
      <c r="B12" s="5">
        <v>23654</v>
      </c>
      <c r="C12" s="6">
        <v>0</v>
      </c>
      <c r="D12" s="5">
        <v>23654</v>
      </c>
      <c r="G12" t="s">
        <v>94</v>
      </c>
    </row>
    <row r="13" spans="1:9" x14ac:dyDescent="0.25">
      <c r="A13">
        <v>12</v>
      </c>
      <c r="B13" s="5">
        <v>39331</v>
      </c>
      <c r="C13" s="6">
        <v>9</v>
      </c>
      <c r="D13" s="5">
        <v>39331</v>
      </c>
    </row>
    <row r="14" spans="1:9" x14ac:dyDescent="0.25">
      <c r="A14">
        <v>13</v>
      </c>
      <c r="B14" s="5">
        <v>36512</v>
      </c>
      <c r="C14" s="6">
        <v>6</v>
      </c>
      <c r="D14" s="5">
        <v>36512</v>
      </c>
    </row>
    <row r="15" spans="1:9" x14ac:dyDescent="0.25">
      <c r="A15">
        <v>14</v>
      </c>
      <c r="B15" s="5">
        <v>35467</v>
      </c>
      <c r="C15" s="6">
        <v>3</v>
      </c>
      <c r="D15" s="5">
        <v>35467</v>
      </c>
      <c r="F15" t="s">
        <v>95</v>
      </c>
      <c r="G15" t="s">
        <v>96</v>
      </c>
    </row>
    <row r="16" spans="1:9" x14ac:dyDescent="0.25">
      <c r="A16">
        <v>15</v>
      </c>
      <c r="B16" s="5">
        <v>68425</v>
      </c>
      <c r="C16" s="6">
        <v>25</v>
      </c>
      <c r="D16" s="5">
        <v>68425</v>
      </c>
    </row>
    <row r="17" spans="1:9" x14ac:dyDescent="0.25">
      <c r="A17">
        <v>16</v>
      </c>
      <c r="B17" s="5">
        <v>35468</v>
      </c>
      <c r="C17" s="6">
        <v>9</v>
      </c>
      <c r="D17" s="5">
        <v>35468</v>
      </c>
      <c r="H17" t="s">
        <v>82</v>
      </c>
      <c r="I17" t="s">
        <v>81</v>
      </c>
    </row>
    <row r="18" spans="1:9" x14ac:dyDescent="0.25">
      <c r="A18">
        <v>17</v>
      </c>
      <c r="B18" s="5">
        <v>36578</v>
      </c>
      <c r="C18" s="6">
        <v>4</v>
      </c>
      <c r="D18" s="5">
        <v>36578</v>
      </c>
      <c r="F18" t="s">
        <v>97</v>
      </c>
      <c r="H18">
        <f>G3/G4</f>
        <v>7.8835001609350375</v>
      </c>
      <c r="I18">
        <f>H3/H4</f>
        <v>15.827719991711222</v>
      </c>
    </row>
    <row r="19" spans="1:9" x14ac:dyDescent="0.25">
      <c r="A19">
        <v>18</v>
      </c>
      <c r="B19" s="5">
        <v>39828</v>
      </c>
      <c r="C19" s="6">
        <v>18</v>
      </c>
      <c r="D19" s="5">
        <v>39828</v>
      </c>
    </row>
    <row r="20" spans="1:9" x14ac:dyDescent="0.25">
      <c r="A20">
        <v>19</v>
      </c>
      <c r="B20" s="5">
        <v>36487</v>
      </c>
      <c r="C20" s="6">
        <v>6</v>
      </c>
      <c r="D20" s="5">
        <v>36487</v>
      </c>
      <c r="F20" t="s">
        <v>99</v>
      </c>
    </row>
    <row r="21" spans="1:9" x14ac:dyDescent="0.25">
      <c r="A21">
        <v>20</v>
      </c>
      <c r="B21" s="5">
        <v>37548</v>
      </c>
      <c r="C21" s="6">
        <v>19</v>
      </c>
      <c r="D21" s="5">
        <v>37548</v>
      </c>
      <c r="F21" t="s">
        <v>98</v>
      </c>
    </row>
    <row r="22" spans="1:9" x14ac:dyDescent="0.25">
      <c r="A22">
        <v>21</v>
      </c>
      <c r="B22" s="5">
        <v>31528</v>
      </c>
      <c r="C22" s="6">
        <v>3</v>
      </c>
      <c r="D22" s="5">
        <v>31528</v>
      </c>
      <c r="G22" t="s">
        <v>100</v>
      </c>
      <c r="H22">
        <f>_xlfn.T.INV.2T(0.05,H6)</f>
        <v>2.0153675744437649</v>
      </c>
    </row>
    <row r="23" spans="1:9" x14ac:dyDescent="0.25">
      <c r="A23">
        <v>22</v>
      </c>
      <c r="B23" s="5">
        <v>34632</v>
      </c>
      <c r="C23" s="6">
        <v>5</v>
      </c>
      <c r="D23" s="5">
        <v>34632</v>
      </c>
    </row>
    <row r="24" spans="1:9" x14ac:dyDescent="0.25">
      <c r="A24">
        <v>23</v>
      </c>
      <c r="B24" s="5">
        <v>46211</v>
      </c>
      <c r="C24" s="6">
        <v>14</v>
      </c>
      <c r="D24" s="5">
        <v>46211</v>
      </c>
      <c r="G24" t="s">
        <v>101</v>
      </c>
      <c r="H24">
        <f>_xlfn.T.INV.2T(0.1,H6)</f>
        <v>1.680229976572116</v>
      </c>
    </row>
    <row r="25" spans="1:9" x14ac:dyDescent="0.25">
      <c r="A25">
        <v>24</v>
      </c>
      <c r="B25" s="5">
        <v>29876</v>
      </c>
      <c r="C25" s="6">
        <v>2</v>
      </c>
      <c r="D25" s="5">
        <v>29876</v>
      </c>
    </row>
    <row r="26" spans="1:9" x14ac:dyDescent="0.25">
      <c r="A26">
        <v>25</v>
      </c>
      <c r="B26" s="5">
        <v>43674</v>
      </c>
      <c r="C26" s="6">
        <v>6</v>
      </c>
      <c r="D26" s="5">
        <v>43674</v>
      </c>
    </row>
    <row r="27" spans="1:9" x14ac:dyDescent="0.25">
      <c r="A27">
        <v>26</v>
      </c>
      <c r="B27" s="5">
        <v>38985</v>
      </c>
      <c r="C27" s="6">
        <v>18</v>
      </c>
      <c r="D27" s="5">
        <v>38985</v>
      </c>
      <c r="F27" t="s">
        <v>102</v>
      </c>
    </row>
    <row r="28" spans="1:9" x14ac:dyDescent="0.25">
      <c r="A28">
        <v>27</v>
      </c>
      <c r="B28" s="5">
        <v>53234</v>
      </c>
      <c r="C28" s="6">
        <v>25</v>
      </c>
      <c r="D28" s="5">
        <v>53234</v>
      </c>
    </row>
    <row r="29" spans="1:9" x14ac:dyDescent="0.25">
      <c r="A29">
        <v>28</v>
      </c>
      <c r="B29" s="5">
        <v>51698</v>
      </c>
      <c r="C29" s="6">
        <v>18</v>
      </c>
      <c r="D29" s="5">
        <v>51698</v>
      </c>
      <c r="H29" t="s">
        <v>82</v>
      </c>
    </row>
    <row r="30" spans="1:9" x14ac:dyDescent="0.25">
      <c r="A30">
        <v>29</v>
      </c>
      <c r="B30" s="5">
        <v>41889</v>
      </c>
      <c r="C30" s="6">
        <v>22</v>
      </c>
      <c r="D30" s="5">
        <v>41889</v>
      </c>
      <c r="H30" t="s">
        <v>103</v>
      </c>
    </row>
    <row r="31" spans="1:9" x14ac:dyDescent="0.25">
      <c r="A31">
        <v>30</v>
      </c>
      <c r="B31" s="5">
        <v>38791</v>
      </c>
      <c r="C31" s="6">
        <v>21</v>
      </c>
      <c r="D31" s="5">
        <v>38791</v>
      </c>
    </row>
    <row r="32" spans="1:9" x14ac:dyDescent="0.25">
      <c r="A32">
        <v>31</v>
      </c>
      <c r="B32" s="5">
        <v>69246</v>
      </c>
      <c r="C32" s="6">
        <v>22</v>
      </c>
      <c r="D32" s="5">
        <v>69246</v>
      </c>
    </row>
    <row r="33" spans="1:8" x14ac:dyDescent="0.25">
      <c r="A33">
        <v>32</v>
      </c>
      <c r="B33" s="5">
        <v>48695</v>
      </c>
      <c r="C33" s="6">
        <v>6</v>
      </c>
      <c r="D33" s="5">
        <v>48695</v>
      </c>
      <c r="H33" t="s">
        <v>81</v>
      </c>
    </row>
    <row r="34" spans="1:8" x14ac:dyDescent="0.25">
      <c r="A34">
        <v>33</v>
      </c>
      <c r="B34" s="5">
        <v>34987</v>
      </c>
      <c r="C34" s="6">
        <v>9</v>
      </c>
      <c r="D34" s="5">
        <v>34987</v>
      </c>
      <c r="H34" t="s">
        <v>104</v>
      </c>
    </row>
    <row r="35" spans="1:8" x14ac:dyDescent="0.25">
      <c r="A35">
        <v>34</v>
      </c>
      <c r="B35" s="5">
        <v>28985</v>
      </c>
      <c r="C35" s="6">
        <v>0</v>
      </c>
      <c r="D35" s="5">
        <v>28985</v>
      </c>
    </row>
    <row r="36" spans="1:8" x14ac:dyDescent="0.25">
      <c r="A36">
        <v>35</v>
      </c>
      <c r="B36" s="5">
        <v>35631</v>
      </c>
      <c r="C36" s="6">
        <v>6</v>
      </c>
      <c r="D36" s="5">
        <v>35631</v>
      </c>
    </row>
    <row r="37" spans="1:8" x14ac:dyDescent="0.25">
      <c r="A37">
        <v>36</v>
      </c>
      <c r="B37" s="5">
        <v>54679</v>
      </c>
      <c r="C37" s="6">
        <v>20</v>
      </c>
      <c r="D37" s="5">
        <v>54679</v>
      </c>
    </row>
    <row r="38" spans="1:8" x14ac:dyDescent="0.25">
      <c r="A38">
        <v>37</v>
      </c>
      <c r="B38" s="5">
        <v>39743</v>
      </c>
      <c r="C38" s="6">
        <v>9</v>
      </c>
      <c r="D38" s="5">
        <v>39743</v>
      </c>
    </row>
    <row r="39" spans="1:8" x14ac:dyDescent="0.25">
      <c r="A39">
        <v>38</v>
      </c>
      <c r="B39" s="5">
        <v>41255</v>
      </c>
      <c r="C39" s="6">
        <v>9</v>
      </c>
      <c r="D39" s="5">
        <v>41255</v>
      </c>
    </row>
    <row r="40" spans="1:8" x14ac:dyDescent="0.25">
      <c r="A40">
        <v>39</v>
      </c>
      <c r="B40" s="5">
        <v>36431</v>
      </c>
      <c r="C40" s="6">
        <v>9</v>
      </c>
      <c r="D40" s="5">
        <v>36431</v>
      </c>
    </row>
    <row r="41" spans="1:8" x14ac:dyDescent="0.25">
      <c r="A41">
        <v>40</v>
      </c>
      <c r="B41" s="5">
        <v>26578</v>
      </c>
      <c r="C41" s="6">
        <v>0</v>
      </c>
      <c r="D41" s="5">
        <v>26578</v>
      </c>
    </row>
    <row r="42" spans="1:8" x14ac:dyDescent="0.25">
      <c r="A42">
        <v>41</v>
      </c>
      <c r="B42" s="5">
        <v>47536</v>
      </c>
      <c r="C42" s="6">
        <v>15</v>
      </c>
      <c r="D42" s="5">
        <v>47536</v>
      </c>
    </row>
    <row r="43" spans="1:8" x14ac:dyDescent="0.25">
      <c r="A43">
        <v>42</v>
      </c>
      <c r="B43" s="5">
        <v>36571</v>
      </c>
      <c r="C43" s="6">
        <v>6</v>
      </c>
      <c r="D43" s="5">
        <v>36571</v>
      </c>
    </row>
    <row r="44" spans="1:8" x14ac:dyDescent="0.25">
      <c r="A44">
        <v>43</v>
      </c>
      <c r="B44" s="5">
        <v>56326</v>
      </c>
      <c r="C44" s="6">
        <v>12</v>
      </c>
      <c r="D44" s="5">
        <v>56326</v>
      </c>
    </row>
    <row r="45" spans="1:8" x14ac:dyDescent="0.25">
      <c r="A45">
        <v>44</v>
      </c>
      <c r="B45" s="5">
        <v>31425</v>
      </c>
      <c r="C45" s="6">
        <v>7</v>
      </c>
      <c r="D45" s="5">
        <v>31425</v>
      </c>
    </row>
    <row r="46" spans="1:8" x14ac:dyDescent="0.25">
      <c r="A46">
        <v>45</v>
      </c>
      <c r="B46" s="5">
        <v>24749</v>
      </c>
      <c r="C46" s="6">
        <v>6</v>
      </c>
      <c r="D46" s="5">
        <v>24749</v>
      </c>
    </row>
    <row r="47" spans="1:8" x14ac:dyDescent="0.25">
      <c r="A47">
        <v>46</v>
      </c>
      <c r="B47" s="5">
        <v>26452</v>
      </c>
      <c r="C47" s="6">
        <v>1</v>
      </c>
      <c r="D47" s="5">
        <v>26452</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opLeftCell="A18" workbookViewId="0">
      <selection activeCell="A34" sqref="A34"/>
    </sheetView>
  </sheetViews>
  <sheetFormatPr defaultColWidth="11" defaultRowHeight="15.75" x14ac:dyDescent="0.25"/>
  <cols>
    <col min="1" max="1" width="13.625" bestFit="1" customWidth="1"/>
    <col min="2" max="2" width="14.625" bestFit="1" customWidth="1"/>
    <col min="3" max="3" width="16.375" bestFit="1" customWidth="1"/>
  </cols>
  <sheetData>
    <row r="1" spans="1:5" x14ac:dyDescent="0.25">
      <c r="B1" s="2" t="s">
        <v>8</v>
      </c>
    </row>
    <row r="2" spans="1:5" x14ac:dyDescent="0.25">
      <c r="A2" s="2" t="s">
        <v>9</v>
      </c>
      <c r="B2" s="2" t="s">
        <v>10</v>
      </c>
      <c r="C2" s="2" t="s">
        <v>11</v>
      </c>
    </row>
    <row r="3" spans="1:5" x14ac:dyDescent="0.25">
      <c r="A3" s="4">
        <v>210</v>
      </c>
      <c r="B3" s="4">
        <v>210</v>
      </c>
      <c r="C3" s="4">
        <v>180</v>
      </c>
    </row>
    <row r="4" spans="1:5" x14ac:dyDescent="0.25">
      <c r="A4" s="4">
        <v>240</v>
      </c>
      <c r="B4" s="4">
        <v>240</v>
      </c>
      <c r="C4" s="4">
        <v>210</v>
      </c>
    </row>
    <row r="5" spans="1:5" x14ac:dyDescent="0.25">
      <c r="A5" s="4">
        <v>270</v>
      </c>
      <c r="B5" s="4">
        <v>240</v>
      </c>
      <c r="C5" s="4">
        <v>210</v>
      </c>
    </row>
    <row r="6" spans="1:5" x14ac:dyDescent="0.25">
      <c r="A6" s="4">
        <v>270</v>
      </c>
      <c r="B6" s="4">
        <v>270</v>
      </c>
      <c r="C6" s="4">
        <v>210</v>
      </c>
    </row>
    <row r="7" spans="1:5" x14ac:dyDescent="0.25">
      <c r="A7" s="4">
        <v>300</v>
      </c>
      <c r="B7" s="4">
        <v>270</v>
      </c>
      <c r="C7" s="4">
        <v>240</v>
      </c>
    </row>
    <row r="8" spans="1:5" x14ac:dyDescent="0.25">
      <c r="A8" s="4"/>
      <c r="B8" s="4"/>
      <c r="C8" s="4"/>
    </row>
    <row r="11" spans="1:5" x14ac:dyDescent="0.25">
      <c r="A11" s="35" t="s">
        <v>120</v>
      </c>
    </row>
    <row r="12" spans="1:5" x14ac:dyDescent="0.25">
      <c r="A12" t="s">
        <v>105</v>
      </c>
    </row>
    <row r="14" spans="1:5" ht="16.5" thickBot="1" x14ac:dyDescent="0.3">
      <c r="A14" t="s">
        <v>106</v>
      </c>
    </row>
    <row r="15" spans="1:5" x14ac:dyDescent="0.25">
      <c r="A15" s="12" t="s">
        <v>107</v>
      </c>
      <c r="B15" s="12" t="s">
        <v>62</v>
      </c>
      <c r="C15" s="12" t="s">
        <v>61</v>
      </c>
      <c r="D15" s="12" t="s">
        <v>108</v>
      </c>
      <c r="E15" s="12" t="s">
        <v>109</v>
      </c>
    </row>
    <row r="16" spans="1:5" x14ac:dyDescent="0.25">
      <c r="A16" s="10" t="s">
        <v>9</v>
      </c>
      <c r="B16" s="10">
        <v>5</v>
      </c>
      <c r="C16" s="10">
        <v>1290</v>
      </c>
      <c r="D16" s="10">
        <v>258</v>
      </c>
      <c r="E16" s="10">
        <v>1170</v>
      </c>
    </row>
    <row r="17" spans="1:7" x14ac:dyDescent="0.25">
      <c r="A17" s="10" t="s">
        <v>10</v>
      </c>
      <c r="B17" s="10">
        <v>5</v>
      </c>
      <c r="C17" s="10">
        <v>1230</v>
      </c>
      <c r="D17" s="10">
        <v>246</v>
      </c>
      <c r="E17" s="10">
        <v>630</v>
      </c>
    </row>
    <row r="18" spans="1:7" ht="16.5" thickBot="1" x14ac:dyDescent="0.3">
      <c r="A18" s="11" t="s">
        <v>119</v>
      </c>
      <c r="B18" s="11">
        <v>5</v>
      </c>
      <c r="C18" s="11">
        <v>1050</v>
      </c>
      <c r="D18" s="11">
        <v>210</v>
      </c>
      <c r="E18" s="11">
        <v>450</v>
      </c>
    </row>
    <row r="21" spans="1:7" ht="16.5" thickBot="1" x14ac:dyDescent="0.3">
      <c r="A21" t="s">
        <v>110</v>
      </c>
    </row>
    <row r="22" spans="1:7" x14ac:dyDescent="0.25">
      <c r="A22" s="12" t="s">
        <v>111</v>
      </c>
      <c r="B22" s="12" t="s">
        <v>112</v>
      </c>
      <c r="C22" s="12" t="s">
        <v>113</v>
      </c>
      <c r="D22" s="12" t="s">
        <v>114</v>
      </c>
      <c r="E22" s="12" t="s">
        <v>85</v>
      </c>
      <c r="F22" s="12" t="s">
        <v>115</v>
      </c>
      <c r="G22" s="12" t="s">
        <v>116</v>
      </c>
    </row>
    <row r="23" spans="1:7" x14ac:dyDescent="0.25">
      <c r="A23" s="10" t="s">
        <v>117</v>
      </c>
      <c r="B23" s="10">
        <v>6240</v>
      </c>
      <c r="C23" s="10">
        <v>2</v>
      </c>
      <c r="D23" s="10">
        <v>3120</v>
      </c>
      <c r="E23" s="10">
        <v>4.16</v>
      </c>
      <c r="F23" s="10">
        <v>4.2417518176475065E-2</v>
      </c>
      <c r="G23" s="10">
        <v>3.8852938346523942</v>
      </c>
    </row>
    <row r="24" spans="1:7" x14ac:dyDescent="0.25">
      <c r="A24" s="10" t="s">
        <v>118</v>
      </c>
      <c r="B24" s="10">
        <v>9000</v>
      </c>
      <c r="C24" s="10">
        <v>12</v>
      </c>
      <c r="D24" s="10">
        <v>750</v>
      </c>
      <c r="E24" s="10"/>
      <c r="F24" s="10"/>
      <c r="G24" s="10"/>
    </row>
    <row r="25" spans="1:7" x14ac:dyDescent="0.25">
      <c r="A25" s="10"/>
      <c r="B25" s="10"/>
      <c r="C25" s="10"/>
      <c r="D25" s="10"/>
      <c r="E25" s="10"/>
      <c r="F25" s="10"/>
      <c r="G25" s="10"/>
    </row>
    <row r="26" spans="1:7" ht="16.5" thickBot="1" x14ac:dyDescent="0.3">
      <c r="A26" s="11" t="s">
        <v>65</v>
      </c>
      <c r="B26" s="11">
        <v>15240</v>
      </c>
      <c r="C26" s="11">
        <v>14</v>
      </c>
      <c r="D26" s="11"/>
      <c r="E26" s="11"/>
      <c r="F26" s="11"/>
      <c r="G26" s="11"/>
    </row>
    <row r="29" spans="1:7" x14ac:dyDescent="0.25">
      <c r="A29" s="35" t="s">
        <v>121</v>
      </c>
    </row>
    <row r="31" spans="1:7" x14ac:dyDescent="0.25">
      <c r="A31" t="s">
        <v>122</v>
      </c>
    </row>
    <row r="33" spans="1:1" x14ac:dyDescent="0.25">
      <c r="A33" t="s">
        <v>123</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G15" sqref="G15"/>
    </sheetView>
  </sheetViews>
  <sheetFormatPr defaultColWidth="11" defaultRowHeight="15.75" x14ac:dyDescent="0.25"/>
  <sheetData>
    <row r="1" spans="1:9" ht="16.5" thickBot="1" x14ac:dyDescent="0.3">
      <c r="A1" s="2"/>
      <c r="B1" s="2" t="s">
        <v>5</v>
      </c>
      <c r="C1" s="2"/>
      <c r="D1" s="2"/>
      <c r="E1" s="2" t="s">
        <v>6</v>
      </c>
      <c r="F1" s="2"/>
      <c r="G1" s="3"/>
      <c r="H1" s="3" t="s">
        <v>7</v>
      </c>
      <c r="I1" s="1"/>
    </row>
    <row r="2" spans="1:9" x14ac:dyDescent="0.25">
      <c r="A2" s="38" t="s">
        <v>2</v>
      </c>
      <c r="B2" s="39" t="s">
        <v>3</v>
      </c>
      <c r="C2" s="40" t="s">
        <v>4</v>
      </c>
      <c r="D2" s="39" t="s">
        <v>2</v>
      </c>
      <c r="E2" s="39" t="s">
        <v>3</v>
      </c>
      <c r="F2" s="40" t="s">
        <v>4</v>
      </c>
      <c r="G2" s="38" t="s">
        <v>2</v>
      </c>
      <c r="H2" s="39" t="s">
        <v>3</v>
      </c>
      <c r="I2" s="40" t="s">
        <v>4</v>
      </c>
    </row>
    <row r="3" spans="1:9" x14ac:dyDescent="0.25">
      <c r="A3" s="41">
        <v>32</v>
      </c>
      <c r="B3" s="42">
        <v>26</v>
      </c>
      <c r="C3" s="43">
        <v>28</v>
      </c>
      <c r="D3" s="42">
        <v>43</v>
      </c>
      <c r="E3" s="42">
        <v>32</v>
      </c>
      <c r="F3" s="43">
        <v>32</v>
      </c>
      <c r="G3" s="41">
        <v>23</v>
      </c>
      <c r="H3" s="42">
        <v>27</v>
      </c>
      <c r="I3" s="43">
        <v>25</v>
      </c>
    </row>
    <row r="4" spans="1:9" x14ac:dyDescent="0.25">
      <c r="A4" s="41">
        <v>34</v>
      </c>
      <c r="B4" s="42">
        <v>29</v>
      </c>
      <c r="C4" s="43">
        <v>28</v>
      </c>
      <c r="D4" s="42">
        <v>41</v>
      </c>
      <c r="E4" s="42">
        <v>38</v>
      </c>
      <c r="F4" s="43">
        <v>32</v>
      </c>
      <c r="G4" s="41">
        <v>24</v>
      </c>
      <c r="H4" s="42">
        <v>30</v>
      </c>
      <c r="I4" s="43">
        <v>27</v>
      </c>
    </row>
    <row r="5" spans="1:9" x14ac:dyDescent="0.25">
      <c r="A5" s="41">
        <v>31</v>
      </c>
      <c r="B5" s="42">
        <v>27</v>
      </c>
      <c r="C5" s="43">
        <v>27</v>
      </c>
      <c r="D5" s="42">
        <v>44</v>
      </c>
      <c r="E5" s="42">
        <v>38</v>
      </c>
      <c r="F5" s="43">
        <v>36</v>
      </c>
      <c r="G5" s="41">
        <v>25</v>
      </c>
      <c r="H5" s="42">
        <v>25</v>
      </c>
      <c r="I5" s="43">
        <v>26</v>
      </c>
    </row>
    <row r="6" spans="1:9" x14ac:dyDescent="0.25">
      <c r="A6" s="41">
        <v>30</v>
      </c>
      <c r="B6" s="42">
        <v>30</v>
      </c>
      <c r="C6" s="43">
        <v>30</v>
      </c>
      <c r="D6" s="42">
        <v>50</v>
      </c>
      <c r="E6" s="42">
        <v>40</v>
      </c>
      <c r="F6" s="43">
        <v>35</v>
      </c>
      <c r="G6" s="41">
        <v>21</v>
      </c>
      <c r="H6" s="42">
        <v>25</v>
      </c>
      <c r="I6" s="43">
        <v>22</v>
      </c>
    </row>
    <row r="7" spans="1:9" ht="16.5" thickBot="1" x14ac:dyDescent="0.3">
      <c r="A7" s="44">
        <v>37</v>
      </c>
      <c r="B7" s="45">
        <v>31</v>
      </c>
      <c r="C7" s="46">
        <v>32</v>
      </c>
      <c r="D7" s="45">
        <v>47</v>
      </c>
      <c r="E7" s="45">
        <v>36</v>
      </c>
      <c r="F7" s="46">
        <v>34</v>
      </c>
      <c r="G7" s="44">
        <v>26</v>
      </c>
      <c r="H7" s="45">
        <v>27</v>
      </c>
      <c r="I7" s="46">
        <v>25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6"/>
  <sheetViews>
    <sheetView workbookViewId="0">
      <selection activeCell="S25" sqref="S25:X28"/>
    </sheetView>
  </sheetViews>
  <sheetFormatPr defaultRowHeight="15.75" x14ac:dyDescent="0.25"/>
  <sheetData>
    <row r="1" spans="1:22" x14ac:dyDescent="0.25">
      <c r="A1" s="8"/>
      <c r="B1" s="47" t="s">
        <v>2</v>
      </c>
      <c r="C1" s="47" t="s">
        <v>3</v>
      </c>
      <c r="D1" s="47" t="s">
        <v>4</v>
      </c>
      <c r="H1" s="35" t="s">
        <v>129</v>
      </c>
      <c r="I1" t="s">
        <v>124</v>
      </c>
      <c r="P1" s="35" t="s">
        <v>130</v>
      </c>
      <c r="Q1" s="48"/>
      <c r="R1" s="48"/>
      <c r="S1" s="47"/>
      <c r="T1" s="47"/>
      <c r="U1" s="42"/>
      <c r="V1" s="8"/>
    </row>
    <row r="2" spans="1:22" x14ac:dyDescent="0.25">
      <c r="A2" s="49" t="s">
        <v>5</v>
      </c>
      <c r="B2" s="50">
        <v>32</v>
      </c>
      <c r="C2" s="50">
        <v>26</v>
      </c>
      <c r="D2" s="51">
        <v>28</v>
      </c>
      <c r="P2" s="57" t="s">
        <v>131</v>
      </c>
      <c r="Q2" s="47"/>
      <c r="R2" s="47"/>
      <c r="S2" s="47"/>
      <c r="T2" s="47"/>
      <c r="U2" s="47"/>
      <c r="V2" s="8"/>
    </row>
    <row r="3" spans="1:22" x14ac:dyDescent="0.25">
      <c r="A3" s="20"/>
      <c r="B3" s="42">
        <v>34</v>
      </c>
      <c r="C3" s="42">
        <v>29</v>
      </c>
      <c r="D3" s="52">
        <v>28</v>
      </c>
      <c r="H3" t="s">
        <v>106</v>
      </c>
      <c r="I3" t="s">
        <v>2</v>
      </c>
      <c r="J3" t="s">
        <v>3</v>
      </c>
      <c r="K3" t="s">
        <v>4</v>
      </c>
      <c r="L3" t="s">
        <v>65</v>
      </c>
      <c r="P3" s="8"/>
      <c r="Q3" s="8"/>
      <c r="R3" s="8"/>
      <c r="S3" s="42"/>
      <c r="T3" s="42"/>
      <c r="U3" s="42"/>
      <c r="V3" s="8"/>
    </row>
    <row r="4" spans="1:22" ht="16.5" thickBot="1" x14ac:dyDescent="0.3">
      <c r="A4" s="20"/>
      <c r="B4" s="42">
        <v>31</v>
      </c>
      <c r="C4" s="42">
        <v>27</v>
      </c>
      <c r="D4" s="52">
        <v>27</v>
      </c>
      <c r="H4" s="56" t="s">
        <v>5</v>
      </c>
      <c r="I4" s="56"/>
      <c r="J4" s="56"/>
      <c r="K4" s="56"/>
      <c r="L4" s="56"/>
      <c r="P4" t="s">
        <v>135</v>
      </c>
      <c r="V4" s="8"/>
    </row>
    <row r="5" spans="1:22" x14ac:dyDescent="0.25">
      <c r="A5" s="20"/>
      <c r="B5" s="42">
        <v>30</v>
      </c>
      <c r="C5" s="42">
        <v>30</v>
      </c>
      <c r="D5" s="52">
        <v>30</v>
      </c>
      <c r="H5" s="10" t="s">
        <v>62</v>
      </c>
      <c r="I5" s="10">
        <v>5</v>
      </c>
      <c r="J5" s="10">
        <v>5</v>
      </c>
      <c r="K5" s="10">
        <v>5</v>
      </c>
      <c r="L5" s="10">
        <v>15</v>
      </c>
      <c r="P5" s="22" t="s">
        <v>134</v>
      </c>
      <c r="Q5" s="8"/>
      <c r="R5" s="8"/>
      <c r="S5" s="42"/>
      <c r="V5" s="8"/>
    </row>
    <row r="6" spans="1:22" x14ac:dyDescent="0.25">
      <c r="A6" s="21"/>
      <c r="B6" s="53">
        <v>37</v>
      </c>
      <c r="C6" s="53">
        <v>31</v>
      </c>
      <c r="D6" s="54">
        <v>32</v>
      </c>
      <c r="H6" s="10" t="s">
        <v>61</v>
      </c>
      <c r="I6" s="10">
        <v>164</v>
      </c>
      <c r="J6" s="10">
        <v>143</v>
      </c>
      <c r="K6" s="10">
        <v>145</v>
      </c>
      <c r="L6" s="10">
        <v>452</v>
      </c>
      <c r="P6" s="22" t="s">
        <v>136</v>
      </c>
      <c r="T6" s="42"/>
      <c r="U6" s="42"/>
      <c r="V6" s="8"/>
    </row>
    <row r="7" spans="1:22" x14ac:dyDescent="0.25">
      <c r="A7" s="49" t="s">
        <v>6</v>
      </c>
      <c r="B7" s="50">
        <v>43</v>
      </c>
      <c r="C7" s="50">
        <v>32</v>
      </c>
      <c r="D7" s="51">
        <v>32</v>
      </c>
      <c r="H7" s="10" t="s">
        <v>108</v>
      </c>
      <c r="I7" s="10">
        <v>32.799999999999997</v>
      </c>
      <c r="J7" s="10">
        <v>28.6</v>
      </c>
      <c r="K7" s="10">
        <v>29</v>
      </c>
      <c r="L7" s="10">
        <v>30.133333333333333</v>
      </c>
      <c r="P7" s="8"/>
      <c r="Q7" s="8"/>
      <c r="R7" s="8"/>
      <c r="S7" s="42"/>
      <c r="T7" s="42"/>
      <c r="U7" s="42"/>
      <c r="V7" s="8"/>
    </row>
    <row r="8" spans="1:22" x14ac:dyDescent="0.25">
      <c r="A8" s="20"/>
      <c r="B8" s="42">
        <v>41</v>
      </c>
      <c r="C8" s="42">
        <v>38</v>
      </c>
      <c r="D8" s="52">
        <v>32</v>
      </c>
      <c r="H8" s="10" t="s">
        <v>109</v>
      </c>
      <c r="I8" s="10">
        <v>7.7</v>
      </c>
      <c r="J8" s="10">
        <v>4.3</v>
      </c>
      <c r="K8" s="10">
        <v>4</v>
      </c>
      <c r="L8" s="10">
        <v>8.4095238095238116</v>
      </c>
      <c r="P8" s="22" t="s">
        <v>95</v>
      </c>
      <c r="Q8" s="8" t="s">
        <v>137</v>
      </c>
      <c r="R8" s="8"/>
      <c r="S8" s="8" t="s">
        <v>138</v>
      </c>
      <c r="T8" s="8"/>
      <c r="U8" s="8"/>
      <c r="V8" s="8"/>
    </row>
    <row r="9" spans="1:22" x14ac:dyDescent="0.25">
      <c r="A9" s="20"/>
      <c r="B9" s="42">
        <v>44</v>
      </c>
      <c r="C9" s="42">
        <v>38</v>
      </c>
      <c r="D9" s="52">
        <v>36</v>
      </c>
      <c r="H9" s="10"/>
      <c r="I9" s="10"/>
      <c r="J9" s="10"/>
      <c r="K9" s="10"/>
      <c r="L9" s="10"/>
    </row>
    <row r="10" spans="1:22" ht="16.5" thickBot="1" x14ac:dyDescent="0.3">
      <c r="A10" s="20"/>
      <c r="B10" s="42">
        <v>50</v>
      </c>
      <c r="C10" s="42">
        <v>40</v>
      </c>
      <c r="D10" s="52">
        <v>35</v>
      </c>
      <c r="H10" s="56" t="s">
        <v>6</v>
      </c>
      <c r="I10" s="56"/>
      <c r="J10" s="56"/>
      <c r="K10" s="56"/>
      <c r="L10" s="56"/>
      <c r="Q10" s="10">
        <v>10.627151051625257</v>
      </c>
      <c r="S10" s="10">
        <v>8.6334901255946494E-6</v>
      </c>
    </row>
    <row r="11" spans="1:22" x14ac:dyDescent="0.25">
      <c r="A11" s="21"/>
      <c r="B11" s="53">
        <v>47</v>
      </c>
      <c r="C11" s="53">
        <v>36</v>
      </c>
      <c r="D11" s="54">
        <v>34</v>
      </c>
      <c r="H11" s="10" t="s">
        <v>62</v>
      </c>
      <c r="I11" s="10">
        <v>5</v>
      </c>
      <c r="J11" s="10">
        <v>5</v>
      </c>
      <c r="K11" s="10">
        <v>5</v>
      </c>
      <c r="L11" s="10">
        <v>15</v>
      </c>
    </row>
    <row r="12" spans="1:22" x14ac:dyDescent="0.25">
      <c r="A12" s="55" t="s">
        <v>7</v>
      </c>
      <c r="B12" s="50">
        <v>23</v>
      </c>
      <c r="C12" s="50">
        <v>27</v>
      </c>
      <c r="D12" s="51">
        <v>25</v>
      </c>
      <c r="H12" s="10" t="s">
        <v>61</v>
      </c>
      <c r="I12" s="10">
        <v>225</v>
      </c>
      <c r="J12" s="10">
        <v>184</v>
      </c>
      <c r="K12" s="10">
        <v>169</v>
      </c>
      <c r="L12" s="10">
        <v>578</v>
      </c>
    </row>
    <row r="13" spans="1:22" x14ac:dyDescent="0.25">
      <c r="A13" s="20"/>
      <c r="B13" s="42">
        <v>24</v>
      </c>
      <c r="C13" s="42">
        <v>30</v>
      </c>
      <c r="D13" s="52">
        <v>27</v>
      </c>
      <c r="H13" s="10" t="s">
        <v>108</v>
      </c>
      <c r="I13" s="10">
        <v>45</v>
      </c>
      <c r="J13" s="10">
        <v>36.799999999999997</v>
      </c>
      <c r="K13" s="10">
        <v>33.799999999999997</v>
      </c>
      <c r="L13" s="10">
        <v>38.533333333333331</v>
      </c>
      <c r="P13" s="22" t="s">
        <v>99</v>
      </c>
      <c r="Q13" t="s">
        <v>139</v>
      </c>
      <c r="S13" t="s">
        <v>140</v>
      </c>
    </row>
    <row r="14" spans="1:22" x14ac:dyDescent="0.25">
      <c r="A14" s="20"/>
      <c r="B14" s="42">
        <v>25</v>
      </c>
      <c r="C14" s="42">
        <v>25</v>
      </c>
      <c r="D14" s="52">
        <v>26</v>
      </c>
      <c r="H14" s="10" t="s">
        <v>109</v>
      </c>
      <c r="I14" s="10">
        <v>12.5</v>
      </c>
      <c r="J14" s="10">
        <v>9.2000000000000011</v>
      </c>
      <c r="K14" s="10">
        <v>3.1999999999999997</v>
      </c>
      <c r="L14" s="10">
        <v>31.123809523809541</v>
      </c>
      <c r="Q14" s="10">
        <v>2.6335320942137543</v>
      </c>
      <c r="S14">
        <v>0.05</v>
      </c>
    </row>
    <row r="15" spans="1:22" x14ac:dyDescent="0.25">
      <c r="A15" s="20"/>
      <c r="B15" s="42">
        <v>21</v>
      </c>
      <c r="C15" s="42">
        <v>25</v>
      </c>
      <c r="D15" s="52">
        <v>22</v>
      </c>
      <c r="H15" s="10"/>
      <c r="I15" s="10"/>
      <c r="J15" s="10"/>
      <c r="K15" s="10"/>
      <c r="L15" s="10"/>
    </row>
    <row r="16" spans="1:22" ht="16.5" thickBot="1" x14ac:dyDescent="0.3">
      <c r="A16" s="21"/>
      <c r="B16" s="53">
        <v>26</v>
      </c>
      <c r="C16" s="53">
        <v>27</v>
      </c>
      <c r="D16" s="54">
        <v>25</v>
      </c>
      <c r="H16" s="56" t="s">
        <v>7</v>
      </c>
      <c r="I16" s="56"/>
      <c r="J16" s="56"/>
      <c r="K16" s="56"/>
      <c r="L16" s="56"/>
      <c r="P16" t="s">
        <v>143</v>
      </c>
    </row>
    <row r="17" spans="8:24" x14ac:dyDescent="0.25">
      <c r="H17" s="10" t="s">
        <v>62</v>
      </c>
      <c r="I17" s="10">
        <v>5</v>
      </c>
      <c r="J17" s="10">
        <v>5</v>
      </c>
      <c r="K17" s="10">
        <v>5</v>
      </c>
      <c r="L17" s="10">
        <v>15</v>
      </c>
    </row>
    <row r="18" spans="8:24" x14ac:dyDescent="0.25">
      <c r="H18" s="10" t="s">
        <v>61</v>
      </c>
      <c r="I18" s="10">
        <v>119</v>
      </c>
      <c r="J18" s="10">
        <v>134</v>
      </c>
      <c r="K18" s="10">
        <v>125</v>
      </c>
      <c r="L18" s="10">
        <v>378</v>
      </c>
      <c r="Q18" t="s">
        <v>141</v>
      </c>
    </row>
    <row r="19" spans="8:24" x14ac:dyDescent="0.25">
      <c r="H19" s="10" t="s">
        <v>108</v>
      </c>
      <c r="I19" s="10">
        <v>23.8</v>
      </c>
      <c r="J19" s="10">
        <v>26.8</v>
      </c>
      <c r="K19" s="10">
        <v>25</v>
      </c>
      <c r="L19" s="10">
        <v>25.2</v>
      </c>
    </row>
    <row r="20" spans="8:24" x14ac:dyDescent="0.25">
      <c r="H20" s="10" t="s">
        <v>109</v>
      </c>
      <c r="I20" s="10">
        <v>3.7</v>
      </c>
      <c r="J20" s="10">
        <v>4.1999999999999993</v>
      </c>
      <c r="K20" s="10">
        <v>3.5</v>
      </c>
      <c r="L20" s="10">
        <v>4.8857142857142861</v>
      </c>
      <c r="Q20" t="s">
        <v>142</v>
      </c>
    </row>
    <row r="21" spans="8:24" x14ac:dyDescent="0.25">
      <c r="H21" s="10"/>
      <c r="I21" s="10"/>
      <c r="J21" s="10"/>
      <c r="K21" s="10"/>
      <c r="L21" s="10"/>
    </row>
    <row r="22" spans="8:24" ht="16.5" thickBot="1" x14ac:dyDescent="0.3">
      <c r="H22" s="56" t="s">
        <v>65</v>
      </c>
      <c r="I22" s="56"/>
      <c r="J22" s="56"/>
      <c r="K22" s="56"/>
      <c r="L22" s="56"/>
    </row>
    <row r="23" spans="8:24" x14ac:dyDescent="0.25">
      <c r="H23" s="10" t="s">
        <v>62</v>
      </c>
      <c r="I23" s="10">
        <v>15</v>
      </c>
      <c r="J23" s="10">
        <v>15</v>
      </c>
      <c r="K23" s="10">
        <v>15</v>
      </c>
      <c r="L23" s="10"/>
    </row>
    <row r="24" spans="8:24" x14ac:dyDescent="0.25">
      <c r="H24" s="10" t="s">
        <v>61</v>
      </c>
      <c r="I24" s="10">
        <v>508</v>
      </c>
      <c r="J24" s="10">
        <v>461</v>
      </c>
      <c r="K24" s="10">
        <v>439</v>
      </c>
      <c r="L24" s="10"/>
    </row>
    <row r="25" spans="8:24" x14ac:dyDescent="0.25">
      <c r="H25" s="10" t="s">
        <v>108</v>
      </c>
      <c r="I25" s="10">
        <v>33.866666666666667</v>
      </c>
      <c r="J25" s="10">
        <v>30.733333333333334</v>
      </c>
      <c r="K25" s="10">
        <v>29.266666666666666</v>
      </c>
      <c r="L25" s="10"/>
    </row>
    <row r="26" spans="8:24" x14ac:dyDescent="0.25">
      <c r="H26" s="10" t="s">
        <v>109</v>
      </c>
      <c r="I26" s="10">
        <v>87.695238095238111</v>
      </c>
      <c r="J26" s="10">
        <v>25.352380952380891</v>
      </c>
      <c r="K26" s="10">
        <v>16.923809523809464</v>
      </c>
      <c r="L26" s="10"/>
      <c r="S26" s="8" t="s">
        <v>132</v>
      </c>
      <c r="T26" s="8"/>
      <c r="U26" s="8"/>
      <c r="V26" s="42"/>
      <c r="W26" s="42"/>
      <c r="X26" s="42"/>
    </row>
    <row r="27" spans="8:24" x14ac:dyDescent="0.25">
      <c r="H27" s="10"/>
      <c r="I27" s="10"/>
      <c r="J27" s="10"/>
      <c r="K27" s="10"/>
      <c r="L27" s="10"/>
      <c r="S27" s="8" t="s">
        <v>133</v>
      </c>
      <c r="T27" s="8"/>
      <c r="U27" s="8"/>
      <c r="V27" s="42"/>
      <c r="W27" s="42"/>
      <c r="X27" s="42"/>
    </row>
    <row r="29" spans="8:24" ht="16.5" thickBot="1" x14ac:dyDescent="0.3">
      <c r="H29" t="s">
        <v>110</v>
      </c>
    </row>
    <row r="30" spans="8:24" x14ac:dyDescent="0.25">
      <c r="H30" s="12" t="s">
        <v>111</v>
      </c>
      <c r="I30" s="12" t="s">
        <v>112</v>
      </c>
      <c r="J30" s="12" t="s">
        <v>113</v>
      </c>
      <c r="K30" s="12" t="s">
        <v>114</v>
      </c>
      <c r="L30" s="12" t="s">
        <v>85</v>
      </c>
      <c r="M30" s="12" t="s">
        <v>115</v>
      </c>
      <c r="N30" s="12" t="s">
        <v>116</v>
      </c>
    </row>
    <row r="31" spans="8:24" x14ac:dyDescent="0.25">
      <c r="H31" s="10" t="s">
        <v>125</v>
      </c>
      <c r="I31" s="10">
        <v>1363.3777777777773</v>
      </c>
      <c r="J31" s="10">
        <v>2</v>
      </c>
      <c r="K31" s="10">
        <v>681.68888888888864</v>
      </c>
      <c r="L31" s="10">
        <v>117.30783938814528</v>
      </c>
      <c r="M31" s="10">
        <v>1.7025184448223572E-16</v>
      </c>
      <c r="N31" s="10">
        <v>3.2594463061441079</v>
      </c>
    </row>
    <row r="32" spans="8:24" x14ac:dyDescent="0.25">
      <c r="H32" s="10" t="s">
        <v>126</v>
      </c>
      <c r="I32" s="10">
        <v>165.64444444444393</v>
      </c>
      <c r="J32" s="10">
        <v>2</v>
      </c>
      <c r="K32" s="10">
        <v>82.822222222221967</v>
      </c>
      <c r="L32" s="10">
        <v>14.252390057361334</v>
      </c>
      <c r="M32" s="10">
        <v>2.7592485900315093E-5</v>
      </c>
      <c r="N32" s="10">
        <v>3.2594463061441079</v>
      </c>
    </row>
    <row r="33" spans="8:14" x14ac:dyDescent="0.25">
      <c r="H33" s="10" t="s">
        <v>127</v>
      </c>
      <c r="I33" s="10">
        <v>247.02222222222264</v>
      </c>
      <c r="J33" s="10">
        <v>4</v>
      </c>
      <c r="K33" s="10">
        <v>61.755555555555659</v>
      </c>
      <c r="L33" s="10">
        <v>10.627151051625257</v>
      </c>
      <c r="M33" s="10">
        <v>8.6334901255946494E-6</v>
      </c>
      <c r="N33" s="10">
        <v>2.6335320942137543</v>
      </c>
    </row>
    <row r="34" spans="8:14" x14ac:dyDescent="0.25">
      <c r="H34" s="10" t="s">
        <v>128</v>
      </c>
      <c r="I34" s="10">
        <v>209.2</v>
      </c>
      <c r="J34" s="10">
        <v>36</v>
      </c>
      <c r="K34" s="10">
        <v>5.8111111111111109</v>
      </c>
      <c r="L34" s="10"/>
      <c r="M34" s="10"/>
      <c r="N34" s="10"/>
    </row>
    <row r="35" spans="8:14" x14ac:dyDescent="0.25">
      <c r="H35" s="10"/>
      <c r="I35" s="10"/>
      <c r="J35" s="10"/>
      <c r="K35" s="10"/>
      <c r="L35" s="10"/>
      <c r="M35" s="10"/>
      <c r="N35" s="10"/>
    </row>
    <row r="36" spans="8:14" ht="16.5" thickBot="1" x14ac:dyDescent="0.3">
      <c r="H36" s="11" t="s">
        <v>65</v>
      </c>
      <c r="I36" s="11">
        <v>1985.2444444444438</v>
      </c>
      <c r="J36" s="11">
        <v>44</v>
      </c>
      <c r="K36" s="11"/>
      <c r="L36" s="11"/>
      <c r="M36" s="11"/>
      <c r="N36"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topLeftCell="I1" workbookViewId="0">
      <selection activeCell="S14" sqref="S14"/>
    </sheetView>
  </sheetViews>
  <sheetFormatPr defaultColWidth="11" defaultRowHeight="15.75" x14ac:dyDescent="0.25"/>
  <cols>
    <col min="13" max="13" width="13.5" bestFit="1" customWidth="1"/>
    <col min="14" max="14" width="14.375" bestFit="1" customWidth="1"/>
    <col min="15" max="15" width="22.25" bestFit="1" customWidth="1"/>
    <col min="22" max="22" width="17.5" bestFit="1" customWidth="1"/>
    <col min="23" max="23" width="25.125" bestFit="1" customWidth="1"/>
    <col min="24" max="24" width="22.25" bestFit="1" customWidth="1"/>
    <col min="25" max="25" width="12.25" bestFit="1" customWidth="1"/>
  </cols>
  <sheetData>
    <row r="1" spans="1:26" x14ac:dyDescent="0.25">
      <c r="A1" t="s">
        <v>0</v>
      </c>
      <c r="B1" t="s">
        <v>1</v>
      </c>
      <c r="L1" s="35" t="s">
        <v>144</v>
      </c>
      <c r="U1" s="35" t="s">
        <v>157</v>
      </c>
    </row>
    <row r="2" spans="1:26" x14ac:dyDescent="0.25">
      <c r="A2">
        <v>1</v>
      </c>
      <c r="B2">
        <v>27</v>
      </c>
      <c r="U2" s="35" t="s">
        <v>146</v>
      </c>
    </row>
    <row r="3" spans="1:26" x14ac:dyDescent="0.25">
      <c r="A3">
        <v>2</v>
      </c>
      <c r="B3">
        <v>31</v>
      </c>
      <c r="U3" s="35" t="s">
        <v>147</v>
      </c>
    </row>
    <row r="4" spans="1:26" x14ac:dyDescent="0.25">
      <c r="A4">
        <v>3</v>
      </c>
      <c r="B4">
        <v>32</v>
      </c>
      <c r="U4" s="35" t="s">
        <v>148</v>
      </c>
    </row>
    <row r="5" spans="1:26" x14ac:dyDescent="0.25">
      <c r="A5">
        <v>4</v>
      </c>
      <c r="B5">
        <v>28</v>
      </c>
    </row>
    <row r="6" spans="1:26" x14ac:dyDescent="0.25">
      <c r="A6">
        <v>5</v>
      </c>
      <c r="B6">
        <v>29</v>
      </c>
      <c r="U6" t="s">
        <v>0</v>
      </c>
      <c r="V6" t="s">
        <v>1</v>
      </c>
      <c r="W6" t="s">
        <v>149</v>
      </c>
      <c r="X6" t="s">
        <v>150</v>
      </c>
      <c r="Y6" t="s">
        <v>152</v>
      </c>
      <c r="Z6" t="s">
        <v>155</v>
      </c>
    </row>
    <row r="7" spans="1:26" x14ac:dyDescent="0.25">
      <c r="A7">
        <v>6</v>
      </c>
      <c r="B7">
        <v>30</v>
      </c>
      <c r="U7">
        <v>1</v>
      </c>
      <c r="V7">
        <v>27</v>
      </c>
    </row>
    <row r="8" spans="1:26" x14ac:dyDescent="0.25">
      <c r="A8">
        <v>7</v>
      </c>
      <c r="B8">
        <v>33</v>
      </c>
      <c r="U8">
        <v>2</v>
      </c>
      <c r="V8">
        <v>31</v>
      </c>
    </row>
    <row r="9" spans="1:26" x14ac:dyDescent="0.25">
      <c r="A9">
        <v>8</v>
      </c>
      <c r="B9">
        <v>31</v>
      </c>
      <c r="U9">
        <v>3</v>
      </c>
      <c r="V9">
        <v>32</v>
      </c>
    </row>
    <row r="10" spans="1:26" x14ac:dyDescent="0.25">
      <c r="A10">
        <v>9</v>
      </c>
      <c r="B10">
        <v>29</v>
      </c>
      <c r="U10">
        <v>4</v>
      </c>
      <c r="V10">
        <v>28</v>
      </c>
      <c r="W10" s="59">
        <f>AVERAGE(V7:V9)</f>
        <v>30</v>
      </c>
      <c r="X10" s="58">
        <f>(ABS(V10-W10)/V10)*100</f>
        <v>7.1428571428571423</v>
      </c>
      <c r="Y10">
        <f>ABS(V10-W10)</f>
        <v>2</v>
      </c>
      <c r="Z10">
        <f>Y10*Y10</f>
        <v>4</v>
      </c>
    </row>
    <row r="11" spans="1:26" x14ac:dyDescent="0.25">
      <c r="A11">
        <v>10</v>
      </c>
      <c r="B11">
        <v>30</v>
      </c>
      <c r="U11">
        <v>5</v>
      </c>
      <c r="V11">
        <v>29</v>
      </c>
      <c r="W11" s="59">
        <f t="shared" ref="W11:W18" si="0">AVERAGE(V8:V10)</f>
        <v>30.333333333333332</v>
      </c>
      <c r="X11" s="58">
        <f t="shared" ref="X11:X18" si="1">(ABS(V11-W11)/V11)*100</f>
        <v>4.5977011494252835</v>
      </c>
      <c r="Y11">
        <f t="shared" ref="Y11:Y18" si="2">ABS(V11-W11)</f>
        <v>1.3333333333333321</v>
      </c>
      <c r="Z11">
        <f t="shared" ref="Z11:Z18" si="3">Y11*Y11</f>
        <v>1.7777777777777746</v>
      </c>
    </row>
    <row r="12" spans="1:26" x14ac:dyDescent="0.25">
      <c r="A12">
        <v>11</v>
      </c>
      <c r="B12">
        <v>32</v>
      </c>
      <c r="U12">
        <v>6</v>
      </c>
      <c r="V12">
        <v>30</v>
      </c>
      <c r="W12" s="59">
        <f t="shared" si="0"/>
        <v>29.666666666666668</v>
      </c>
      <c r="X12" s="58">
        <f t="shared" si="1"/>
        <v>1.1111111111111072</v>
      </c>
      <c r="Y12">
        <f t="shared" si="2"/>
        <v>0.33333333333333215</v>
      </c>
      <c r="Z12">
        <f t="shared" si="3"/>
        <v>0.11111111111111033</v>
      </c>
    </row>
    <row r="13" spans="1:26" x14ac:dyDescent="0.25">
      <c r="A13">
        <v>12</v>
      </c>
      <c r="B13">
        <v>31</v>
      </c>
      <c r="U13">
        <v>7</v>
      </c>
      <c r="V13">
        <v>33</v>
      </c>
      <c r="W13" s="59">
        <f t="shared" si="0"/>
        <v>29</v>
      </c>
      <c r="X13" s="58">
        <f t="shared" si="1"/>
        <v>12.121212121212121</v>
      </c>
      <c r="Y13">
        <f t="shared" si="2"/>
        <v>4</v>
      </c>
      <c r="Z13">
        <f t="shared" si="3"/>
        <v>16</v>
      </c>
    </row>
    <row r="14" spans="1:26" x14ac:dyDescent="0.25">
      <c r="U14">
        <v>8</v>
      </c>
      <c r="V14">
        <v>31</v>
      </c>
      <c r="W14" s="59">
        <f t="shared" si="0"/>
        <v>30.666666666666668</v>
      </c>
      <c r="X14" s="58">
        <f t="shared" si="1"/>
        <v>1.0752688172042972</v>
      </c>
      <c r="Y14">
        <f t="shared" si="2"/>
        <v>0.33333333333333215</v>
      </c>
      <c r="Z14">
        <f t="shared" si="3"/>
        <v>0.11111111111111033</v>
      </c>
    </row>
    <row r="15" spans="1:26" x14ac:dyDescent="0.25">
      <c r="U15">
        <v>9</v>
      </c>
      <c r="V15">
        <v>29</v>
      </c>
      <c r="W15" s="59">
        <f t="shared" si="0"/>
        <v>31.333333333333332</v>
      </c>
      <c r="X15" s="58">
        <f t="shared" si="1"/>
        <v>8.0459770114942479</v>
      </c>
      <c r="Y15">
        <f t="shared" si="2"/>
        <v>2.3333333333333321</v>
      </c>
      <c r="Z15">
        <f t="shared" si="3"/>
        <v>5.4444444444444393</v>
      </c>
    </row>
    <row r="16" spans="1:26" x14ac:dyDescent="0.25">
      <c r="U16">
        <v>10</v>
      </c>
      <c r="V16">
        <v>30</v>
      </c>
      <c r="W16" s="59">
        <f t="shared" si="0"/>
        <v>31</v>
      </c>
      <c r="X16" s="58">
        <f t="shared" si="1"/>
        <v>3.3333333333333335</v>
      </c>
      <c r="Y16">
        <f t="shared" si="2"/>
        <v>1</v>
      </c>
      <c r="Z16">
        <f t="shared" si="3"/>
        <v>1</v>
      </c>
    </row>
    <row r="17" spans="12:26" x14ac:dyDescent="0.25">
      <c r="L17" t="s">
        <v>173</v>
      </c>
      <c r="U17">
        <v>11</v>
      </c>
      <c r="V17">
        <v>32</v>
      </c>
      <c r="W17" s="59">
        <f t="shared" si="0"/>
        <v>30</v>
      </c>
      <c r="X17" s="58">
        <f t="shared" si="1"/>
        <v>6.25</v>
      </c>
      <c r="Y17">
        <f t="shared" si="2"/>
        <v>2</v>
      </c>
      <c r="Z17">
        <f t="shared" si="3"/>
        <v>4</v>
      </c>
    </row>
    <row r="18" spans="12:26" ht="16.5" thickBot="1" x14ac:dyDescent="0.3">
      <c r="L18" t="s">
        <v>174</v>
      </c>
      <c r="U18">
        <v>12</v>
      </c>
      <c r="V18">
        <v>31</v>
      </c>
      <c r="W18" s="59">
        <f t="shared" si="0"/>
        <v>30.333333333333332</v>
      </c>
      <c r="X18" s="58">
        <f t="shared" si="1"/>
        <v>2.150537634408606</v>
      </c>
      <c r="Y18">
        <f t="shared" si="2"/>
        <v>0.66666666666666785</v>
      </c>
      <c r="Z18">
        <f t="shared" si="3"/>
        <v>0.44444444444444603</v>
      </c>
    </row>
    <row r="19" spans="12:26" x14ac:dyDescent="0.25">
      <c r="X19" s="62">
        <f>AVERAGE(X10:X18)</f>
        <v>5.0919998134495721</v>
      </c>
      <c r="Y19" s="63">
        <f>AVERAGE(Y10:Y18)</f>
        <v>1.5555555555555551</v>
      </c>
      <c r="Z19" s="64">
        <f>AVERAGE(Z10:Z18)</f>
        <v>3.6543209876543199</v>
      </c>
    </row>
    <row r="20" spans="12:26" ht="16.5" thickBot="1" x14ac:dyDescent="0.3">
      <c r="X20" s="61" t="s">
        <v>151</v>
      </c>
      <c r="Y20" s="61" t="s">
        <v>153</v>
      </c>
      <c r="Z20" s="61" t="s">
        <v>154</v>
      </c>
    </row>
    <row r="21" spans="12:26" x14ac:dyDescent="0.25">
      <c r="L21" s="35" t="s">
        <v>145</v>
      </c>
    </row>
    <row r="22" spans="12:26" x14ac:dyDescent="0.25">
      <c r="L22" s="35" t="s">
        <v>146</v>
      </c>
      <c r="O22">
        <v>2</v>
      </c>
    </row>
    <row r="23" spans="12:26" x14ac:dyDescent="0.25">
      <c r="L23" s="35" t="s">
        <v>147</v>
      </c>
      <c r="O23">
        <v>5.2727272727272725</v>
      </c>
      <c r="U23" s="35" t="s">
        <v>158</v>
      </c>
    </row>
    <row r="24" spans="12:26" x14ac:dyDescent="0.25">
      <c r="L24" s="35" t="s">
        <v>148</v>
      </c>
      <c r="O24">
        <v>6.5767057082533862</v>
      </c>
      <c r="V24" t="s">
        <v>160</v>
      </c>
      <c r="W24">
        <v>0.2</v>
      </c>
    </row>
    <row r="26" spans="12:26" x14ac:dyDescent="0.25">
      <c r="L26" t="s">
        <v>0</v>
      </c>
      <c r="M26" t="s">
        <v>1</v>
      </c>
      <c r="N26" t="s">
        <v>149</v>
      </c>
      <c r="O26" t="s">
        <v>150</v>
      </c>
      <c r="P26" t="s">
        <v>152</v>
      </c>
      <c r="Q26" t="s">
        <v>155</v>
      </c>
      <c r="U26" t="s">
        <v>0</v>
      </c>
      <c r="V26" t="s">
        <v>1</v>
      </c>
      <c r="W26" t="s">
        <v>149</v>
      </c>
      <c r="X26" t="s">
        <v>150</v>
      </c>
      <c r="Y26" t="s">
        <v>152</v>
      </c>
      <c r="Z26" t="s">
        <v>155</v>
      </c>
    </row>
    <row r="27" spans="12:26" x14ac:dyDescent="0.25">
      <c r="L27">
        <v>1</v>
      </c>
      <c r="M27">
        <v>27</v>
      </c>
      <c r="U27">
        <v>1</v>
      </c>
      <c r="V27">
        <v>27</v>
      </c>
    </row>
    <row r="28" spans="12:26" x14ac:dyDescent="0.25">
      <c r="L28">
        <v>2</v>
      </c>
      <c r="M28">
        <v>31</v>
      </c>
      <c r="N28">
        <v>27</v>
      </c>
      <c r="O28" s="58">
        <f t="shared" ref="O28:O38" si="4">(ABS(M28-N28)/M28)*100</f>
        <v>12.903225806451612</v>
      </c>
      <c r="P28">
        <f>ABS(M28-N28)</f>
        <v>4</v>
      </c>
      <c r="Q28">
        <f>P28*P28</f>
        <v>16</v>
      </c>
      <c r="U28">
        <v>2</v>
      </c>
      <c r="V28">
        <v>31</v>
      </c>
      <c r="W28" s="59">
        <f>$W$24*V27+(1-$W$24)*V27</f>
        <v>27</v>
      </c>
      <c r="X28" s="58">
        <f>(ABS(V28-W28)/V28)*100</f>
        <v>12.903225806451612</v>
      </c>
      <c r="Y28" s="59">
        <f>ABS(V28-W28)</f>
        <v>4</v>
      </c>
      <c r="Z28" s="59">
        <f>Y28*Y28</f>
        <v>16</v>
      </c>
    </row>
    <row r="29" spans="12:26" x14ac:dyDescent="0.25">
      <c r="L29">
        <v>3</v>
      </c>
      <c r="M29">
        <v>32</v>
      </c>
      <c r="N29">
        <v>31</v>
      </c>
      <c r="O29" s="58">
        <f t="shared" si="4"/>
        <v>3.125</v>
      </c>
      <c r="P29">
        <f t="shared" ref="P29:P38" si="5">ABS(M29-N29)</f>
        <v>1</v>
      </c>
      <c r="Q29">
        <f t="shared" ref="Q29:Q38" si="6">P29*P29</f>
        <v>1</v>
      </c>
      <c r="U29">
        <v>3</v>
      </c>
      <c r="V29">
        <v>32</v>
      </c>
      <c r="W29" s="59">
        <f>$W$24*V28+(1-$W$24)*W28</f>
        <v>27.8</v>
      </c>
      <c r="X29" s="58">
        <f t="shared" ref="X29:X38" si="7">(ABS(V29-W29)/V29)*100</f>
        <v>13.124999999999998</v>
      </c>
      <c r="Y29" s="59">
        <f t="shared" ref="Y29:Y38" si="8">ABS(V29-W29)</f>
        <v>4.1999999999999993</v>
      </c>
      <c r="Z29" s="59">
        <f t="shared" ref="Z29:Z38" si="9">Y29*Y29</f>
        <v>17.639999999999993</v>
      </c>
    </row>
    <row r="30" spans="12:26" x14ac:dyDescent="0.25">
      <c r="L30">
        <v>4</v>
      </c>
      <c r="M30">
        <v>28</v>
      </c>
      <c r="N30">
        <v>32</v>
      </c>
      <c r="O30" s="58">
        <f t="shared" si="4"/>
        <v>14.285714285714285</v>
      </c>
      <c r="P30">
        <f t="shared" si="5"/>
        <v>4</v>
      </c>
      <c r="Q30">
        <f t="shared" si="6"/>
        <v>16</v>
      </c>
      <c r="U30">
        <v>4</v>
      </c>
      <c r="V30">
        <v>28</v>
      </c>
      <c r="W30" s="59">
        <f t="shared" ref="W30:W37" si="10">$W$24*V29+(1-$W$24)*W29</f>
        <v>28.64</v>
      </c>
      <c r="X30" s="58">
        <f t="shared" si="7"/>
        <v>2.2857142857142878</v>
      </c>
      <c r="Y30" s="59">
        <f t="shared" si="8"/>
        <v>0.64000000000000057</v>
      </c>
      <c r="Z30" s="59">
        <f t="shared" si="9"/>
        <v>0.40960000000000074</v>
      </c>
    </row>
    <row r="31" spans="12:26" x14ac:dyDescent="0.25">
      <c r="L31">
        <v>5</v>
      </c>
      <c r="M31">
        <v>29</v>
      </c>
      <c r="N31">
        <v>28</v>
      </c>
      <c r="O31" s="58">
        <f t="shared" si="4"/>
        <v>3.4482758620689653</v>
      </c>
      <c r="P31">
        <f t="shared" si="5"/>
        <v>1</v>
      </c>
      <c r="Q31">
        <f t="shared" si="6"/>
        <v>1</v>
      </c>
      <c r="U31">
        <v>5</v>
      </c>
      <c r="V31">
        <v>29</v>
      </c>
      <c r="W31" s="59">
        <f t="shared" si="10"/>
        <v>28.512000000000004</v>
      </c>
      <c r="X31" s="58">
        <f t="shared" si="7"/>
        <v>1.6827586206896414</v>
      </c>
      <c r="Y31" s="59">
        <f t="shared" si="8"/>
        <v>0.48799999999999599</v>
      </c>
      <c r="Z31" s="59">
        <f t="shared" si="9"/>
        <v>0.23814399999999608</v>
      </c>
    </row>
    <row r="32" spans="12:26" x14ac:dyDescent="0.25">
      <c r="L32">
        <v>6</v>
      </c>
      <c r="M32">
        <v>30</v>
      </c>
      <c r="N32">
        <v>29</v>
      </c>
      <c r="O32" s="58">
        <f t="shared" si="4"/>
        <v>3.3333333333333335</v>
      </c>
      <c r="P32">
        <f t="shared" si="5"/>
        <v>1</v>
      </c>
      <c r="Q32">
        <f t="shared" si="6"/>
        <v>1</v>
      </c>
      <c r="U32">
        <v>6</v>
      </c>
      <c r="V32">
        <v>30</v>
      </c>
      <c r="W32" s="59">
        <f t="shared" si="10"/>
        <v>28.609600000000004</v>
      </c>
      <c r="X32" s="58">
        <f t="shared" si="7"/>
        <v>4.6346666666666536</v>
      </c>
      <c r="Y32" s="59">
        <f t="shared" si="8"/>
        <v>1.3903999999999961</v>
      </c>
      <c r="Z32" s="59">
        <f t="shared" si="9"/>
        <v>1.9332121599999892</v>
      </c>
    </row>
    <row r="33" spans="12:26" x14ac:dyDescent="0.25">
      <c r="L33">
        <v>7</v>
      </c>
      <c r="M33">
        <v>33</v>
      </c>
      <c r="N33">
        <v>30</v>
      </c>
      <c r="O33" s="58">
        <f t="shared" si="4"/>
        <v>9.0909090909090917</v>
      </c>
      <c r="P33">
        <f t="shared" si="5"/>
        <v>3</v>
      </c>
      <c r="Q33">
        <f t="shared" si="6"/>
        <v>9</v>
      </c>
      <c r="U33">
        <v>7</v>
      </c>
      <c r="V33">
        <v>33</v>
      </c>
      <c r="W33" s="59">
        <f t="shared" si="10"/>
        <v>28.887680000000003</v>
      </c>
      <c r="X33" s="58">
        <f t="shared" si="7"/>
        <v>12.461575757575748</v>
      </c>
      <c r="Y33" s="59">
        <f t="shared" si="8"/>
        <v>4.1123199999999969</v>
      </c>
      <c r="Z33" s="59">
        <f t="shared" si="9"/>
        <v>16.911175782399976</v>
      </c>
    </row>
    <row r="34" spans="12:26" x14ac:dyDescent="0.25">
      <c r="L34">
        <v>8</v>
      </c>
      <c r="M34">
        <v>31</v>
      </c>
      <c r="N34">
        <v>33</v>
      </c>
      <c r="O34" s="58">
        <f t="shared" si="4"/>
        <v>6.4516129032258061</v>
      </c>
      <c r="P34">
        <f t="shared" si="5"/>
        <v>2</v>
      </c>
      <c r="Q34">
        <f t="shared" si="6"/>
        <v>4</v>
      </c>
      <c r="U34">
        <v>8</v>
      </c>
      <c r="V34">
        <v>31</v>
      </c>
      <c r="W34" s="59">
        <f t="shared" si="10"/>
        <v>29.710144000000007</v>
      </c>
      <c r="X34" s="58">
        <f t="shared" si="7"/>
        <v>4.1608258064515908</v>
      </c>
      <c r="Y34" s="59">
        <f t="shared" si="8"/>
        <v>1.2898559999999932</v>
      </c>
      <c r="Z34" s="59">
        <f t="shared" si="9"/>
        <v>1.6637285007359826</v>
      </c>
    </row>
    <row r="35" spans="12:26" x14ac:dyDescent="0.25">
      <c r="L35">
        <v>9</v>
      </c>
      <c r="M35">
        <v>29</v>
      </c>
      <c r="N35">
        <v>31</v>
      </c>
      <c r="O35" s="58">
        <f t="shared" si="4"/>
        <v>6.8965517241379306</v>
      </c>
      <c r="P35">
        <f t="shared" si="5"/>
        <v>2</v>
      </c>
      <c r="Q35">
        <f t="shared" si="6"/>
        <v>4</v>
      </c>
      <c r="U35">
        <v>9</v>
      </c>
      <c r="V35">
        <v>29</v>
      </c>
      <c r="W35" s="59">
        <f t="shared" si="10"/>
        <v>29.968115200000007</v>
      </c>
      <c r="X35" s="58">
        <f t="shared" si="7"/>
        <v>3.3383282758620925</v>
      </c>
      <c r="Y35" s="59">
        <f t="shared" si="8"/>
        <v>0.96811520000000684</v>
      </c>
      <c r="Z35" s="59">
        <f t="shared" si="9"/>
        <v>0.93724704047105323</v>
      </c>
    </row>
    <row r="36" spans="12:26" x14ac:dyDescent="0.25">
      <c r="L36">
        <v>10</v>
      </c>
      <c r="M36">
        <v>30</v>
      </c>
      <c r="N36">
        <v>29</v>
      </c>
      <c r="O36" s="58">
        <f t="shared" si="4"/>
        <v>3.3333333333333335</v>
      </c>
      <c r="P36">
        <f t="shared" si="5"/>
        <v>1</v>
      </c>
      <c r="Q36">
        <f t="shared" si="6"/>
        <v>1</v>
      </c>
      <c r="U36">
        <v>10</v>
      </c>
      <c r="V36">
        <v>30</v>
      </c>
      <c r="W36" s="59">
        <f t="shared" si="10"/>
        <v>29.774492160000008</v>
      </c>
      <c r="X36" s="58">
        <f t="shared" si="7"/>
        <v>0.75169279999997229</v>
      </c>
      <c r="Y36" s="59">
        <f t="shared" si="8"/>
        <v>0.22550783999999169</v>
      </c>
      <c r="Z36" s="59">
        <f t="shared" si="9"/>
        <v>5.0853785901461848E-2</v>
      </c>
    </row>
    <row r="37" spans="12:26" x14ac:dyDescent="0.25">
      <c r="L37">
        <v>11</v>
      </c>
      <c r="M37">
        <v>32</v>
      </c>
      <c r="N37">
        <v>30</v>
      </c>
      <c r="O37" s="58">
        <f t="shared" si="4"/>
        <v>6.25</v>
      </c>
      <c r="P37">
        <f t="shared" si="5"/>
        <v>2</v>
      </c>
      <c r="Q37">
        <f t="shared" si="6"/>
        <v>4</v>
      </c>
      <c r="U37">
        <v>11</v>
      </c>
      <c r="V37">
        <v>32</v>
      </c>
      <c r="W37" s="59">
        <f t="shared" si="10"/>
        <v>29.819593728000008</v>
      </c>
      <c r="X37" s="58">
        <f t="shared" si="7"/>
        <v>6.8137695999999748</v>
      </c>
      <c r="Y37" s="59">
        <f t="shared" si="8"/>
        <v>2.1804062719999919</v>
      </c>
      <c r="Z37" s="59">
        <f t="shared" si="9"/>
        <v>4.7541715109769029</v>
      </c>
    </row>
    <row r="38" spans="12:26" ht="16.5" thickBot="1" x14ac:dyDescent="0.3">
      <c r="L38">
        <v>12</v>
      </c>
      <c r="M38">
        <v>31</v>
      </c>
      <c r="N38">
        <v>32</v>
      </c>
      <c r="O38" s="58">
        <f t="shared" si="4"/>
        <v>3.225806451612903</v>
      </c>
      <c r="P38">
        <f t="shared" si="5"/>
        <v>1</v>
      </c>
      <c r="Q38">
        <f t="shared" si="6"/>
        <v>1</v>
      </c>
      <c r="U38">
        <v>12</v>
      </c>
      <c r="V38">
        <v>31</v>
      </c>
      <c r="W38" s="59">
        <f>$W$24*V37+(1-$W$24)*W37</f>
        <v>30.255674982400009</v>
      </c>
      <c r="X38" s="58">
        <f t="shared" si="7"/>
        <v>2.4010484438709376</v>
      </c>
      <c r="Y38" s="59">
        <f t="shared" si="8"/>
        <v>0.7443250175999907</v>
      </c>
      <c r="Z38" s="59">
        <f t="shared" si="9"/>
        <v>0.55401973182522646</v>
      </c>
    </row>
    <row r="39" spans="12:26" ht="16.5" thickBot="1" x14ac:dyDescent="0.3">
      <c r="O39" s="60">
        <f>AVERAGE(O28:O38)</f>
        <v>6.5767057082533862</v>
      </c>
      <c r="P39" s="60">
        <f>AVERAGE(P28:P38)</f>
        <v>2</v>
      </c>
      <c r="Q39" s="60">
        <f>AVERAGE(Q28:Q38)</f>
        <v>5.2727272727272725</v>
      </c>
      <c r="V39" s="65" t="s">
        <v>161</v>
      </c>
      <c r="W39" s="66">
        <f>$W$24*V38+(1-$W$24)*W38</f>
        <v>30.404539985920007</v>
      </c>
      <c r="X39" s="62">
        <f>AVERAGE(X28:X38)</f>
        <v>5.8689641875711365</v>
      </c>
      <c r="Y39" s="63">
        <f>AVERAGE(Y28:Y38)</f>
        <v>1.8399027572363602</v>
      </c>
      <c r="Z39" s="64">
        <f>AVERAGE(Z28:Z38)</f>
        <v>5.5538320465736888</v>
      </c>
    </row>
    <row r="40" spans="12:26" ht="16.5" thickBot="1" x14ac:dyDescent="0.3">
      <c r="O40" s="61" t="s">
        <v>151</v>
      </c>
      <c r="P40" s="61" t="s">
        <v>153</v>
      </c>
      <c r="Q40" s="61" t="s">
        <v>154</v>
      </c>
      <c r="X40" s="61" t="s">
        <v>151</v>
      </c>
      <c r="Y40" s="61" t="s">
        <v>153</v>
      </c>
      <c r="Z40" s="61" t="s">
        <v>154</v>
      </c>
    </row>
    <row r="43" spans="12:26" x14ac:dyDescent="0.25">
      <c r="U43" s="35" t="s">
        <v>159</v>
      </c>
    </row>
    <row r="45" spans="12:26" x14ac:dyDescent="0.25">
      <c r="L45" s="35" t="s">
        <v>156</v>
      </c>
    </row>
    <row r="46" spans="12:26" x14ac:dyDescent="0.25">
      <c r="L46" s="35" t="s">
        <v>146</v>
      </c>
      <c r="P46">
        <v>1.6857438016528925</v>
      </c>
    </row>
    <row r="47" spans="12:26" x14ac:dyDescent="0.25">
      <c r="L47" s="35" t="s">
        <v>147</v>
      </c>
      <c r="P47">
        <v>4.4359133170548457</v>
      </c>
    </row>
    <row r="48" spans="12:26" x14ac:dyDescent="0.25">
      <c r="L48" s="35" t="s">
        <v>148</v>
      </c>
      <c r="P48">
        <v>5.4314267700479659</v>
      </c>
      <c r="W48" s="73"/>
      <c r="X48" s="68" t="s">
        <v>151</v>
      </c>
      <c r="Y48" s="68" t="s">
        <v>153</v>
      </c>
      <c r="Z48" s="69" t="s">
        <v>154</v>
      </c>
    </row>
    <row r="49" spans="12:26" x14ac:dyDescent="0.25">
      <c r="L49" s="35" t="s">
        <v>15</v>
      </c>
      <c r="W49" s="77" t="s">
        <v>166</v>
      </c>
      <c r="X49" s="71"/>
      <c r="Y49" s="71"/>
      <c r="Z49" s="72"/>
    </row>
    <row r="50" spans="12:26" x14ac:dyDescent="0.25">
      <c r="W50" s="74" t="s">
        <v>162</v>
      </c>
      <c r="X50" s="8">
        <v>6.5767057082533862</v>
      </c>
      <c r="Y50" s="8">
        <v>2</v>
      </c>
      <c r="Z50" s="70">
        <v>5.2727272727272725</v>
      </c>
    </row>
    <row r="51" spans="12:26" x14ac:dyDescent="0.25">
      <c r="L51" t="s">
        <v>0</v>
      </c>
      <c r="M51" t="s">
        <v>1</v>
      </c>
      <c r="N51" t="s">
        <v>149</v>
      </c>
      <c r="O51" t="s">
        <v>150</v>
      </c>
      <c r="P51" t="s">
        <v>152</v>
      </c>
      <c r="Q51" t="s">
        <v>155</v>
      </c>
      <c r="W51" s="75" t="s">
        <v>164</v>
      </c>
      <c r="X51" s="8">
        <v>5.4314267700479659</v>
      </c>
      <c r="Y51" s="8">
        <v>1.6857438016528925</v>
      </c>
      <c r="Z51" s="70">
        <v>4.4359133170548457</v>
      </c>
    </row>
    <row r="52" spans="12:26" x14ac:dyDescent="0.25">
      <c r="L52">
        <v>1</v>
      </c>
      <c r="M52">
        <v>27</v>
      </c>
      <c r="W52" s="74" t="s">
        <v>165</v>
      </c>
      <c r="X52" s="78">
        <v>5.0919998134495721</v>
      </c>
      <c r="Y52" s="78">
        <v>1.5555555555555551</v>
      </c>
      <c r="Z52" s="79">
        <v>3.6543209876543199</v>
      </c>
    </row>
    <row r="53" spans="12:26" x14ac:dyDescent="0.25">
      <c r="L53">
        <v>2</v>
      </c>
      <c r="M53">
        <v>31</v>
      </c>
      <c r="N53">
        <v>27</v>
      </c>
      <c r="O53" s="58">
        <f>(ABS(M53-N53)/M53)*100</f>
        <v>12.903225806451612</v>
      </c>
      <c r="P53">
        <f>ABS(M53-N53)</f>
        <v>4</v>
      </c>
      <c r="Q53">
        <f>P53*P53</f>
        <v>16</v>
      </c>
      <c r="W53" s="76" t="s">
        <v>163</v>
      </c>
      <c r="X53" s="71">
        <v>5.8689641875711365</v>
      </c>
      <c r="Y53" s="71">
        <v>1.8399027572363602</v>
      </c>
      <c r="Z53" s="72">
        <v>5.5538320465736888</v>
      </c>
    </row>
    <row r="54" spans="12:26" x14ac:dyDescent="0.25">
      <c r="L54">
        <v>3</v>
      </c>
      <c r="M54">
        <v>32</v>
      </c>
      <c r="N54">
        <f>AVERAGE(M51:M53)</f>
        <v>29</v>
      </c>
      <c r="O54" s="58">
        <f t="shared" ref="O54:O63" si="11">(ABS(M54-N54)/M54)*100</f>
        <v>9.375</v>
      </c>
      <c r="P54">
        <f t="shared" ref="P54:P63" si="12">ABS(M54-N54)</f>
        <v>3</v>
      </c>
      <c r="Q54">
        <f t="shared" ref="Q54:Q63" si="13">P54*P54</f>
        <v>9</v>
      </c>
    </row>
    <row r="55" spans="12:26" x14ac:dyDescent="0.25">
      <c r="L55">
        <v>4</v>
      </c>
      <c r="M55">
        <v>28</v>
      </c>
      <c r="N55">
        <f>AVERAGE(M51:M54)</f>
        <v>30</v>
      </c>
      <c r="O55" s="58">
        <f t="shared" si="11"/>
        <v>7.1428571428571423</v>
      </c>
      <c r="P55">
        <f t="shared" si="12"/>
        <v>2</v>
      </c>
      <c r="Q55">
        <f t="shared" si="13"/>
        <v>4</v>
      </c>
    </row>
    <row r="56" spans="12:26" x14ac:dyDescent="0.25">
      <c r="L56">
        <v>5</v>
      </c>
      <c r="M56">
        <v>29</v>
      </c>
      <c r="N56">
        <f>AVERAGE(M51:M55)</f>
        <v>29.5</v>
      </c>
      <c r="O56" s="58">
        <f t="shared" si="11"/>
        <v>1.7241379310344827</v>
      </c>
      <c r="P56">
        <f t="shared" si="12"/>
        <v>0.5</v>
      </c>
      <c r="Q56">
        <f t="shared" si="13"/>
        <v>0.25</v>
      </c>
    </row>
    <row r="57" spans="12:26" x14ac:dyDescent="0.25">
      <c r="L57">
        <v>6</v>
      </c>
      <c r="M57">
        <v>30</v>
      </c>
      <c r="N57">
        <f>AVERAGE(M51:M56)</f>
        <v>29.4</v>
      </c>
      <c r="O57" s="58">
        <f t="shared" si="11"/>
        <v>2.0000000000000049</v>
      </c>
      <c r="P57">
        <f t="shared" si="12"/>
        <v>0.60000000000000142</v>
      </c>
      <c r="Q57">
        <f t="shared" si="13"/>
        <v>0.36000000000000171</v>
      </c>
      <c r="V57" t="s">
        <v>167</v>
      </c>
    </row>
    <row r="58" spans="12:26" x14ac:dyDescent="0.25">
      <c r="L58">
        <v>7</v>
      </c>
      <c r="M58">
        <v>33</v>
      </c>
      <c r="N58">
        <f>AVERAGE(M51:M57)</f>
        <v>29.5</v>
      </c>
      <c r="O58" s="58">
        <f t="shared" si="11"/>
        <v>10.606060606060606</v>
      </c>
      <c r="P58">
        <f t="shared" si="12"/>
        <v>3.5</v>
      </c>
      <c r="Q58">
        <f t="shared" si="13"/>
        <v>12.25</v>
      </c>
    </row>
    <row r="59" spans="12:26" x14ac:dyDescent="0.25">
      <c r="L59">
        <v>8</v>
      </c>
      <c r="M59">
        <v>31</v>
      </c>
      <c r="N59">
        <f>AVERAGE(M51:M58)</f>
        <v>30</v>
      </c>
      <c r="O59" s="58">
        <f t="shared" si="11"/>
        <v>3.225806451612903</v>
      </c>
      <c r="P59">
        <f t="shared" si="12"/>
        <v>1</v>
      </c>
      <c r="Q59">
        <f t="shared" si="13"/>
        <v>1</v>
      </c>
    </row>
    <row r="60" spans="12:26" x14ac:dyDescent="0.25">
      <c r="L60">
        <v>9</v>
      </c>
      <c r="M60">
        <v>29</v>
      </c>
      <c r="N60">
        <f>AVERAGE(M51:M59)</f>
        <v>30.125</v>
      </c>
      <c r="O60" s="58">
        <f t="shared" si="11"/>
        <v>3.8793103448275863</v>
      </c>
      <c r="P60">
        <f t="shared" si="12"/>
        <v>1.125</v>
      </c>
      <c r="Q60">
        <f t="shared" si="13"/>
        <v>1.265625</v>
      </c>
    </row>
    <row r="61" spans="12:26" x14ac:dyDescent="0.25">
      <c r="L61">
        <v>10</v>
      </c>
      <c r="M61">
        <v>30</v>
      </c>
      <c r="N61">
        <f>AVERAGE(M51:M60)</f>
        <v>30</v>
      </c>
      <c r="O61" s="58">
        <f t="shared" si="11"/>
        <v>0</v>
      </c>
      <c r="P61">
        <f t="shared" si="12"/>
        <v>0</v>
      </c>
      <c r="Q61">
        <f t="shared" si="13"/>
        <v>0</v>
      </c>
    </row>
    <row r="62" spans="12:26" x14ac:dyDescent="0.25">
      <c r="L62">
        <v>11</v>
      </c>
      <c r="M62">
        <v>32</v>
      </c>
      <c r="N62">
        <f>AVERAGE(M51:M61)</f>
        <v>30</v>
      </c>
      <c r="O62" s="58">
        <f t="shared" si="11"/>
        <v>6.25</v>
      </c>
      <c r="P62">
        <f t="shared" si="12"/>
        <v>2</v>
      </c>
      <c r="Q62">
        <f t="shared" si="13"/>
        <v>4</v>
      </c>
    </row>
    <row r="63" spans="12:26" ht="16.5" thickBot="1" x14ac:dyDescent="0.3">
      <c r="L63">
        <v>12</v>
      </c>
      <c r="M63">
        <v>31</v>
      </c>
      <c r="N63">
        <f>AVERAGE(M51:M62)</f>
        <v>30.181818181818183</v>
      </c>
      <c r="O63" s="58">
        <f t="shared" si="11"/>
        <v>2.6392961876832794</v>
      </c>
      <c r="P63">
        <f t="shared" si="12"/>
        <v>0.81818181818181657</v>
      </c>
      <c r="Q63">
        <f t="shared" si="13"/>
        <v>0.66942148760330311</v>
      </c>
    </row>
    <row r="64" spans="12:26" x14ac:dyDescent="0.25">
      <c r="O64" s="62">
        <f>AVERAGE(O53:O63)</f>
        <v>5.4314267700479659</v>
      </c>
      <c r="P64" s="63">
        <f>AVERAGE(P53:P63)</f>
        <v>1.6857438016528925</v>
      </c>
      <c r="Q64" s="64">
        <f>AVERAGE(Q53:Q63)</f>
        <v>4.4359133170548457</v>
      </c>
    </row>
    <row r="65" spans="15:17" ht="16.5" thickBot="1" x14ac:dyDescent="0.3">
      <c r="O65" s="61" t="s">
        <v>151</v>
      </c>
      <c r="P65" s="61" t="s">
        <v>153</v>
      </c>
      <c r="Q65" s="61" t="s">
        <v>154</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2"/>
  <sheetViews>
    <sheetView workbookViewId="0">
      <selection activeCell="K42" sqref="K42"/>
    </sheetView>
  </sheetViews>
  <sheetFormatPr defaultRowHeight="15.75" x14ac:dyDescent="0.25"/>
  <cols>
    <col min="1" max="1" width="20.25" bestFit="1" customWidth="1"/>
    <col min="3" max="3" width="9.125" customWidth="1"/>
    <col min="6" max="6" width="12.125" bestFit="1" customWidth="1"/>
    <col min="13" max="13" width="10.625" bestFit="1" customWidth="1"/>
  </cols>
  <sheetData>
    <row r="1" spans="1:23" x14ac:dyDescent="0.25">
      <c r="A1" s="80" t="s">
        <v>20</v>
      </c>
      <c r="B1" s="81"/>
      <c r="C1" s="80" t="s">
        <v>172</v>
      </c>
      <c r="D1" s="81"/>
      <c r="E1" s="81"/>
    </row>
    <row r="2" spans="1:23" x14ac:dyDescent="0.25">
      <c r="A2" s="81"/>
      <c r="B2" s="81"/>
      <c r="C2" s="81"/>
      <c r="D2" s="81"/>
      <c r="E2" s="81"/>
    </row>
    <row r="3" spans="1:23" x14ac:dyDescent="0.25">
      <c r="A3" s="81"/>
      <c r="B3" s="80" t="s">
        <v>2</v>
      </c>
      <c r="C3" s="80" t="s">
        <v>3</v>
      </c>
      <c r="D3" s="80" t="s">
        <v>4</v>
      </c>
      <c r="E3" s="80" t="s">
        <v>171</v>
      </c>
    </row>
    <row r="4" spans="1:23" x14ac:dyDescent="0.25">
      <c r="A4" s="80" t="s">
        <v>168</v>
      </c>
      <c r="B4" s="80">
        <v>2</v>
      </c>
      <c r="C4" s="80">
        <v>3</v>
      </c>
      <c r="D4" s="80">
        <v>2</v>
      </c>
      <c r="E4" s="82">
        <v>30000</v>
      </c>
    </row>
    <row r="5" spans="1:23" x14ac:dyDescent="0.25">
      <c r="A5" s="80" t="s">
        <v>169</v>
      </c>
      <c r="B5" s="80">
        <v>1</v>
      </c>
      <c r="C5" s="80">
        <v>2</v>
      </c>
      <c r="D5" s="80">
        <v>2</v>
      </c>
      <c r="E5" s="82">
        <v>38000</v>
      </c>
    </row>
    <row r="6" spans="1:23" x14ac:dyDescent="0.25">
      <c r="A6" s="80" t="s">
        <v>170</v>
      </c>
      <c r="B6" s="80">
        <v>2</v>
      </c>
      <c r="C6" s="80">
        <v>3</v>
      </c>
      <c r="D6" s="80">
        <v>1</v>
      </c>
      <c r="E6" s="82">
        <v>28000</v>
      </c>
    </row>
    <row r="8" spans="1:23" x14ac:dyDescent="0.25">
      <c r="A8" s="80" t="s">
        <v>176</v>
      </c>
      <c r="B8" s="80">
        <v>5</v>
      </c>
      <c r="C8" s="80">
        <v>8</v>
      </c>
      <c r="D8" s="80">
        <v>5</v>
      </c>
    </row>
    <row r="11" spans="1:23" x14ac:dyDescent="0.25">
      <c r="A11" s="80" t="s">
        <v>175</v>
      </c>
      <c r="B11" s="80">
        <v>3</v>
      </c>
      <c r="C11" s="80">
        <v>6</v>
      </c>
      <c r="D11" s="80">
        <v>15</v>
      </c>
    </row>
    <row r="13" spans="1:23" x14ac:dyDescent="0.25">
      <c r="A13" t="s">
        <v>177</v>
      </c>
      <c r="B13">
        <v>0</v>
      </c>
      <c r="C13">
        <v>0</v>
      </c>
      <c r="D13">
        <v>15000</v>
      </c>
    </row>
    <row r="15" spans="1:23" x14ac:dyDescent="0.25">
      <c r="B15" s="80" t="s">
        <v>2</v>
      </c>
      <c r="C15" s="80" t="s">
        <v>3</v>
      </c>
      <c r="D15" s="80" t="s">
        <v>4</v>
      </c>
      <c r="M15" s="35" t="s">
        <v>194</v>
      </c>
      <c r="W15" s="35" t="s">
        <v>198</v>
      </c>
    </row>
    <row r="16" spans="1:23" x14ac:dyDescent="0.25">
      <c r="A16" s="80" t="s">
        <v>187</v>
      </c>
      <c r="B16">
        <f>B$13*B4</f>
        <v>0</v>
      </c>
      <c r="C16">
        <f>C$13*C4</f>
        <v>0</v>
      </c>
      <c r="D16">
        <f>D$13*D4</f>
        <v>30000</v>
      </c>
      <c r="E16">
        <f>SUM(B16:D16)</f>
        <v>30000</v>
      </c>
      <c r="O16" t="s">
        <v>202</v>
      </c>
    </row>
    <row r="17" spans="1:23" x14ac:dyDescent="0.25">
      <c r="A17" s="80" t="s">
        <v>188</v>
      </c>
      <c r="B17">
        <f>$B$13*B5</f>
        <v>0</v>
      </c>
      <c r="C17">
        <f>C$13*C5</f>
        <v>0</v>
      </c>
      <c r="D17">
        <f>D$13*D5</f>
        <v>30000</v>
      </c>
      <c r="E17">
        <f>SUM(B17:D17)</f>
        <v>30000</v>
      </c>
      <c r="N17" s="67">
        <f>C25</f>
        <v>225000</v>
      </c>
      <c r="O17" s="68">
        <v>1000</v>
      </c>
      <c r="P17" s="68">
        <v>5000</v>
      </c>
      <c r="Q17" s="68">
        <v>10000</v>
      </c>
      <c r="R17" s="68">
        <v>12000</v>
      </c>
      <c r="S17" s="69">
        <v>15000</v>
      </c>
      <c r="W17" t="s">
        <v>203</v>
      </c>
    </row>
    <row r="18" spans="1:23" x14ac:dyDescent="0.25">
      <c r="A18" s="80" t="s">
        <v>189</v>
      </c>
      <c r="B18">
        <f>$B$13*B6</f>
        <v>0</v>
      </c>
      <c r="C18">
        <f>C$13*C6</f>
        <v>0</v>
      </c>
      <c r="D18">
        <f>D$13*D6</f>
        <v>15000</v>
      </c>
      <c r="E18">
        <f>SUM(B18:D18)</f>
        <v>15000</v>
      </c>
      <c r="N18" s="20">
        <v>0</v>
      </c>
      <c r="O18" s="8">
        <f t="dataTable" ref="O18:S24" dt2D="1" dtr="0" r1="D13" r2="B13" ca="1"/>
        <v>15000</v>
      </c>
      <c r="P18" s="8">
        <v>75000</v>
      </c>
      <c r="Q18" s="8">
        <v>150000</v>
      </c>
      <c r="R18" s="8">
        <v>180000</v>
      </c>
      <c r="S18" s="79">
        <v>225000</v>
      </c>
    </row>
    <row r="19" spans="1:23" x14ac:dyDescent="0.25">
      <c r="N19" s="20">
        <v>100</v>
      </c>
      <c r="O19" s="8">
        <v>15300</v>
      </c>
      <c r="P19" s="8">
        <v>75300</v>
      </c>
      <c r="Q19" s="8">
        <v>150300</v>
      </c>
      <c r="R19" s="8">
        <v>180300</v>
      </c>
      <c r="S19" s="70">
        <v>225300</v>
      </c>
    </row>
    <row r="20" spans="1:23" x14ac:dyDescent="0.25">
      <c r="A20" t="s">
        <v>176</v>
      </c>
      <c r="M20" t="s">
        <v>200</v>
      </c>
      <c r="N20" s="20">
        <v>1000</v>
      </c>
      <c r="O20" s="8">
        <v>18000</v>
      </c>
      <c r="P20" s="8">
        <v>78000</v>
      </c>
      <c r="Q20" s="8">
        <v>153000</v>
      </c>
      <c r="R20" s="8">
        <v>183000</v>
      </c>
      <c r="S20" s="70">
        <v>228000</v>
      </c>
    </row>
    <row r="21" spans="1:23" x14ac:dyDescent="0.25">
      <c r="N21" s="20">
        <v>2000</v>
      </c>
      <c r="O21" s="8">
        <v>21000</v>
      </c>
      <c r="P21" s="8">
        <v>81000</v>
      </c>
      <c r="Q21" s="8">
        <v>156000</v>
      </c>
      <c r="R21" s="8">
        <v>186000</v>
      </c>
      <c r="S21" s="70">
        <v>231000</v>
      </c>
    </row>
    <row r="22" spans="1:23" x14ac:dyDescent="0.25">
      <c r="N22" s="20">
        <v>5000</v>
      </c>
      <c r="O22" s="8">
        <v>30000</v>
      </c>
      <c r="P22" s="8">
        <v>90000</v>
      </c>
      <c r="Q22" s="8">
        <v>165000</v>
      </c>
      <c r="R22" s="8">
        <v>195000</v>
      </c>
      <c r="S22" s="70">
        <v>240000</v>
      </c>
    </row>
    <row r="23" spans="1:23" x14ac:dyDescent="0.25">
      <c r="A23" t="s">
        <v>191</v>
      </c>
      <c r="B23">
        <f>B13*B11</f>
        <v>0</v>
      </c>
      <c r="C23">
        <f>C13*C11</f>
        <v>0</v>
      </c>
      <c r="D23">
        <f>D13*D11</f>
        <v>225000</v>
      </c>
      <c r="N23" s="20">
        <v>7000</v>
      </c>
      <c r="O23" s="8">
        <v>36000</v>
      </c>
      <c r="P23" s="8">
        <v>96000</v>
      </c>
      <c r="Q23" s="8">
        <v>171000</v>
      </c>
      <c r="R23" s="8">
        <v>201000</v>
      </c>
      <c r="S23" s="70">
        <v>246000</v>
      </c>
    </row>
    <row r="24" spans="1:23" x14ac:dyDescent="0.25">
      <c r="N24" s="21">
        <v>10000</v>
      </c>
      <c r="O24" s="71">
        <v>45000</v>
      </c>
      <c r="P24" s="71">
        <v>105000</v>
      </c>
      <c r="Q24" s="71">
        <v>180000</v>
      </c>
      <c r="R24" s="71">
        <v>210000</v>
      </c>
      <c r="S24" s="72">
        <v>255000</v>
      </c>
    </row>
    <row r="25" spans="1:23" x14ac:dyDescent="0.25">
      <c r="A25" t="s">
        <v>190</v>
      </c>
      <c r="C25">
        <f>SUM(B23:D23)</f>
        <v>225000</v>
      </c>
    </row>
    <row r="27" spans="1:23" x14ac:dyDescent="0.25">
      <c r="O27" t="s">
        <v>202</v>
      </c>
    </row>
    <row r="28" spans="1:23" x14ac:dyDescent="0.25">
      <c r="A28" t="s">
        <v>192</v>
      </c>
      <c r="N28" s="67">
        <f>C25</f>
        <v>225000</v>
      </c>
      <c r="O28" s="68">
        <v>1000</v>
      </c>
      <c r="P28" s="68">
        <v>5000</v>
      </c>
      <c r="Q28" s="68">
        <v>10000</v>
      </c>
      <c r="R28" s="68">
        <v>12000</v>
      </c>
      <c r="S28" s="69">
        <v>15000</v>
      </c>
    </row>
    <row r="29" spans="1:23" x14ac:dyDescent="0.25">
      <c r="A29">
        <v>225000</v>
      </c>
      <c r="N29" s="20">
        <v>0</v>
      </c>
      <c r="O29" s="8">
        <f t="dataTable" ref="O29:S35" dt2D="1" dtr="0" r1="E15" r2="B13"/>
        <v>225000</v>
      </c>
      <c r="P29" s="8">
        <v>225000</v>
      </c>
      <c r="Q29" s="8">
        <v>225000</v>
      </c>
      <c r="R29" s="8">
        <v>225000</v>
      </c>
      <c r="S29" s="79">
        <v>225000</v>
      </c>
      <c r="W29" t="s">
        <v>204</v>
      </c>
    </row>
    <row r="30" spans="1:23" x14ac:dyDescent="0.25">
      <c r="N30" s="20">
        <v>100</v>
      </c>
      <c r="O30" s="8">
        <v>225300</v>
      </c>
      <c r="P30" s="8">
        <v>225300</v>
      </c>
      <c r="Q30" s="8">
        <v>225300</v>
      </c>
      <c r="R30" s="8">
        <v>225300</v>
      </c>
      <c r="S30" s="70">
        <v>225300</v>
      </c>
    </row>
    <row r="31" spans="1:23" x14ac:dyDescent="0.25">
      <c r="M31" t="s">
        <v>201</v>
      </c>
      <c r="N31" s="20">
        <v>1000</v>
      </c>
      <c r="O31" s="8">
        <v>228000</v>
      </c>
      <c r="P31" s="8">
        <v>228000</v>
      </c>
      <c r="Q31" s="8">
        <v>228000</v>
      </c>
      <c r="R31" s="8">
        <v>228000</v>
      </c>
      <c r="S31" s="70">
        <v>228000</v>
      </c>
    </row>
    <row r="32" spans="1:23" x14ac:dyDescent="0.25">
      <c r="N32" s="20">
        <v>2000</v>
      </c>
      <c r="O32" s="8">
        <v>231000</v>
      </c>
      <c r="P32" s="8">
        <v>231000</v>
      </c>
      <c r="Q32" s="8">
        <v>231000</v>
      </c>
      <c r="R32" s="8">
        <v>231000</v>
      </c>
      <c r="S32" s="70">
        <v>231000</v>
      </c>
    </row>
    <row r="33" spans="13:19" x14ac:dyDescent="0.25">
      <c r="N33" s="20">
        <v>5000</v>
      </c>
      <c r="O33" s="8">
        <v>240000</v>
      </c>
      <c r="P33" s="8">
        <v>240000</v>
      </c>
      <c r="Q33" s="8">
        <v>240000</v>
      </c>
      <c r="R33" s="8">
        <v>240000</v>
      </c>
      <c r="S33" s="70">
        <v>240000</v>
      </c>
    </row>
    <row r="34" spans="13:19" x14ac:dyDescent="0.25">
      <c r="N34" s="20">
        <v>7000</v>
      </c>
      <c r="O34" s="8">
        <v>246000</v>
      </c>
      <c r="P34" s="8">
        <v>246000</v>
      </c>
      <c r="Q34" s="8">
        <v>246000</v>
      </c>
      <c r="R34" s="8">
        <v>246000</v>
      </c>
      <c r="S34" s="70">
        <v>246000</v>
      </c>
    </row>
    <row r="35" spans="13:19" x14ac:dyDescent="0.25">
      <c r="N35" s="21">
        <v>10000</v>
      </c>
      <c r="O35" s="71">
        <v>255000</v>
      </c>
      <c r="P35" s="71">
        <v>255000</v>
      </c>
      <c r="Q35" s="71">
        <v>255000</v>
      </c>
      <c r="R35" s="71">
        <v>255000</v>
      </c>
      <c r="S35" s="72">
        <v>255000</v>
      </c>
    </row>
    <row r="39" spans="13:19" x14ac:dyDescent="0.25">
      <c r="M39" s="8"/>
      <c r="N39" s="8"/>
      <c r="O39" s="8"/>
      <c r="P39" s="8"/>
      <c r="Q39" s="8"/>
      <c r="R39" s="8"/>
      <c r="S39" s="8"/>
    </row>
    <row r="40" spans="13:19" x14ac:dyDescent="0.25">
      <c r="M40" s="8"/>
      <c r="N40" s="8"/>
      <c r="O40" s="8"/>
      <c r="P40" s="8"/>
      <c r="Q40" s="8"/>
      <c r="R40" s="8"/>
      <c r="S40" s="8"/>
    </row>
    <row r="41" spans="13:19" x14ac:dyDescent="0.25">
      <c r="M41" s="8"/>
      <c r="N41" s="8"/>
      <c r="O41" s="8"/>
      <c r="P41" s="8"/>
      <c r="Q41" s="8"/>
      <c r="R41" s="8"/>
      <c r="S41" s="8"/>
    </row>
    <row r="42" spans="13:19" x14ac:dyDescent="0.25">
      <c r="M42" s="8"/>
      <c r="N42" s="8"/>
      <c r="O42" s="8"/>
      <c r="P42" s="8"/>
      <c r="Q42" s="8"/>
      <c r="R42" s="8"/>
      <c r="S42" s="8"/>
    </row>
    <row r="43" spans="13:19" x14ac:dyDescent="0.25">
      <c r="M43" s="8"/>
      <c r="N43" s="8"/>
      <c r="O43" s="8"/>
      <c r="P43" s="8"/>
      <c r="Q43" s="8"/>
      <c r="R43" s="8"/>
      <c r="S43" s="8"/>
    </row>
    <row r="44" spans="13:19" x14ac:dyDescent="0.25">
      <c r="M44" s="8"/>
      <c r="N44" s="8"/>
      <c r="O44" s="8"/>
      <c r="P44" s="8"/>
      <c r="Q44" s="8"/>
      <c r="R44" s="8"/>
      <c r="S44" s="8"/>
    </row>
    <row r="45" spans="13:19" x14ac:dyDescent="0.25">
      <c r="M45" s="8"/>
      <c r="N45" s="8"/>
      <c r="O45" s="8"/>
      <c r="P45" s="8"/>
      <c r="Q45" s="8"/>
      <c r="R45" s="8"/>
      <c r="S45" s="8"/>
    </row>
    <row r="46" spans="13:19" x14ac:dyDescent="0.25">
      <c r="M46" s="8"/>
      <c r="N46" s="8"/>
      <c r="O46" s="8"/>
      <c r="P46" s="8"/>
      <c r="Q46" s="8"/>
      <c r="R46" s="8"/>
      <c r="S46" s="8"/>
    </row>
    <row r="47" spans="13:19" x14ac:dyDescent="0.25">
      <c r="M47" s="8"/>
      <c r="N47" s="8"/>
      <c r="O47" s="8"/>
      <c r="P47" s="8"/>
      <c r="Q47" s="8"/>
      <c r="R47" s="8"/>
      <c r="S47" s="8"/>
    </row>
    <row r="48" spans="13:19" x14ac:dyDescent="0.25">
      <c r="M48" s="8"/>
      <c r="N48" s="8"/>
      <c r="O48" s="8"/>
      <c r="P48" s="8"/>
      <c r="Q48" s="8"/>
      <c r="R48" s="8"/>
      <c r="S48" s="8"/>
    </row>
    <row r="49" spans="13:19" x14ac:dyDescent="0.25">
      <c r="M49" s="8"/>
      <c r="N49" s="8"/>
      <c r="O49" s="8"/>
      <c r="P49" s="8"/>
      <c r="Q49" s="8"/>
      <c r="R49" s="8"/>
      <c r="S49" s="8"/>
    </row>
    <row r="50" spans="13:19" x14ac:dyDescent="0.25">
      <c r="M50" s="8"/>
      <c r="N50" s="8"/>
      <c r="O50" s="8"/>
      <c r="P50" s="8"/>
      <c r="Q50" s="8"/>
      <c r="R50" s="8"/>
      <c r="S50" s="8"/>
    </row>
    <row r="51" spans="13:19" x14ac:dyDescent="0.25">
      <c r="M51" s="8"/>
      <c r="N51" s="8"/>
      <c r="O51" s="8"/>
      <c r="P51" s="8"/>
      <c r="Q51" s="8"/>
      <c r="R51" s="8"/>
      <c r="S51" s="8"/>
    </row>
    <row r="52" spans="13:19" x14ac:dyDescent="0.25">
      <c r="M52" s="8"/>
      <c r="N52" s="8"/>
      <c r="O52" s="8"/>
      <c r="P52" s="8"/>
      <c r="Q52" s="8"/>
      <c r="R52" s="8"/>
      <c r="S52" s="8"/>
    </row>
  </sheetData>
  <phoneticPr fontId="5"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4"/>
  <sheetViews>
    <sheetView topLeftCell="A19" zoomScale="21" workbookViewId="0">
      <selection activeCell="B34" sqref="B34"/>
    </sheetView>
  </sheetViews>
  <sheetFormatPr defaultRowHeight="15.75" x14ac:dyDescent="0.25"/>
  <sheetData>
    <row r="2" spans="2:2" x14ac:dyDescent="0.25">
      <c r="B2" s="35" t="s">
        <v>193</v>
      </c>
    </row>
    <row r="30" spans="2:2" x14ac:dyDescent="0.25">
      <c r="B30" t="s">
        <v>192</v>
      </c>
    </row>
    <row r="31" spans="2:2" x14ac:dyDescent="0.25">
      <c r="B31">
        <v>225000</v>
      </c>
    </row>
    <row r="47" spans="2:2" x14ac:dyDescent="0.25">
      <c r="B47" s="35" t="s">
        <v>195</v>
      </c>
    </row>
    <row r="68" spans="2:2" x14ac:dyDescent="0.25">
      <c r="B68" t="s">
        <v>197</v>
      </c>
    </row>
    <row r="70" spans="2:2" x14ac:dyDescent="0.25">
      <c r="B70">
        <v>222600</v>
      </c>
    </row>
    <row r="72" spans="2:2" x14ac:dyDescent="0.25">
      <c r="B72" s="35" t="s">
        <v>196</v>
      </c>
    </row>
    <row r="74" spans="2:2" x14ac:dyDescent="0.25">
      <c r="B74" t="s">
        <v>199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Descriptive Statistics</vt:lpstr>
      <vt:lpstr>Visualizations</vt:lpstr>
      <vt:lpstr>Correlations</vt:lpstr>
      <vt:lpstr>corelation sheet</vt:lpstr>
      <vt:lpstr>Regression Analysis</vt:lpstr>
      <vt:lpstr>One Way ANOVA</vt:lpstr>
      <vt:lpstr>Two Way ANOVA Question</vt:lpstr>
      <vt:lpstr>two way annova solution</vt:lpstr>
      <vt:lpstr>Time Series Question</vt:lpstr>
      <vt:lpstr>Optimization</vt:lpstr>
      <vt:lpstr>Optimization_solution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Tharun kumar kouda</cp:lastModifiedBy>
  <dcterms:created xsi:type="dcterms:W3CDTF">2020-12-10T15:04:57Z</dcterms:created>
  <dcterms:modified xsi:type="dcterms:W3CDTF">2023-02-26T19:40:26Z</dcterms:modified>
</cp:coreProperties>
</file>