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Balance Sheet" sheetId="1" r:id="rId1"/>
    <sheet name="Profit and Loss Statement" sheetId="2" r:id="rId2"/>
    <sheet name="Cash Flow Statement" sheetId="3" r:id="rId3"/>
    <sheet name="BS Common Size" sheetId="4" r:id="rId4"/>
    <sheet name="P&amp;L Common Size" sheetId="5" r:id="rId5"/>
    <sheet name="Ratio" sheetId="6" r:id="rId6"/>
    <sheet name="PEER Comparison" sheetId="7" r:id="rId7"/>
    <sheet name="Revenue Forecasting" sheetId="8" r:id="rId8"/>
    <sheet name="Capex" sheetId="9" r:id="rId9"/>
    <sheet name="Relative" sheetId="10" r:id="rId10"/>
    <sheet name="BETA" sheetId="12" r:id="rId11"/>
    <sheet name="RF &amp; RP" sheetId="13" r:id="rId12"/>
    <sheet name="ABSOLUTE" sheetId="11" r:id="rId13"/>
  </sheets>
  <calcPr calcId="124519" iterate="1"/>
</workbook>
</file>

<file path=xl/calcChain.xml><?xml version="1.0" encoding="utf-8"?>
<calcChain xmlns="http://schemas.openxmlformats.org/spreadsheetml/2006/main">
  <c r="D9" i="8"/>
  <c r="B15" i="11"/>
  <c r="H22" i="2"/>
  <c r="G22"/>
  <c r="F23"/>
  <c r="E23"/>
  <c r="D23"/>
  <c r="C23"/>
  <c r="B28" i="11"/>
  <c r="C23"/>
  <c r="B23"/>
  <c r="C22"/>
  <c r="B22"/>
  <c r="F54" i="1"/>
  <c r="E54"/>
  <c r="D54"/>
  <c r="C54"/>
  <c r="B54"/>
  <c r="C20" i="11"/>
  <c r="B20"/>
  <c r="B12"/>
  <c r="B13" s="1"/>
  <c r="T2" i="12"/>
  <c r="S2"/>
  <c r="R2"/>
  <c r="Q2"/>
  <c r="B2" i="11"/>
  <c r="B3"/>
  <c r="C25" i="13"/>
  <c r="D25" s="1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B25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B4" i="11"/>
  <c r="P2" i="12"/>
  <c r="O2"/>
  <c r="N2"/>
  <c r="M2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H2"/>
  <c r="G2"/>
  <c r="E10" i="9"/>
  <c r="E11" s="1"/>
  <c r="E5"/>
  <c r="E6" s="1"/>
  <c r="H51" i="1"/>
  <c r="H40"/>
  <c r="G40"/>
  <c r="G51"/>
  <c r="H19"/>
  <c r="G19"/>
  <c r="H12"/>
  <c r="G12"/>
  <c r="F27" i="9"/>
  <c r="F26"/>
  <c r="E27"/>
  <c r="E26"/>
  <c r="F24"/>
  <c r="E24"/>
  <c r="E20" i="2"/>
  <c r="D20"/>
  <c r="F18"/>
  <c r="E18"/>
  <c r="D18"/>
  <c r="C18"/>
  <c r="B18"/>
  <c r="H6"/>
  <c r="H16" s="1"/>
  <c r="G6"/>
  <c r="G16" s="1"/>
  <c r="H4"/>
  <c r="G4"/>
  <c r="B1" i="11" l="1"/>
  <c r="B14" s="1"/>
  <c r="B11" s="1"/>
  <c r="F10" i="9"/>
  <c r="F11" s="1"/>
  <c r="F5"/>
  <c r="E15"/>
  <c r="E16" s="1"/>
  <c r="G6" i="1" s="1"/>
  <c r="G17" s="1"/>
  <c r="F6" i="9" l="1"/>
  <c r="F15"/>
  <c r="F16" s="1"/>
  <c r="H6" i="1" s="1"/>
  <c r="H17" s="1"/>
  <c r="D16" i="3" l="1"/>
  <c r="E16"/>
  <c r="D17" i="9"/>
  <c r="E17" s="1"/>
  <c r="C17"/>
  <c r="B17"/>
  <c r="C16"/>
  <c r="B16"/>
  <c r="D15"/>
  <c r="C15"/>
  <c r="B15"/>
  <c r="D14"/>
  <c r="D16" s="1"/>
  <c r="C14"/>
  <c r="B14"/>
  <c r="D11"/>
  <c r="C11"/>
  <c r="B11"/>
  <c r="D6"/>
  <c r="C6"/>
  <c r="B6"/>
  <c r="F53" i="6"/>
  <c r="E53"/>
  <c r="D53"/>
  <c r="C53"/>
  <c r="B53"/>
  <c r="F9"/>
  <c r="E9"/>
  <c r="D9"/>
  <c r="C9"/>
  <c r="B9"/>
  <c r="E52"/>
  <c r="D52"/>
  <c r="C52"/>
  <c r="B52"/>
  <c r="F55"/>
  <c r="F52" s="1"/>
  <c r="E55"/>
  <c r="D55"/>
  <c r="C55"/>
  <c r="B55"/>
  <c r="H17" i="8"/>
  <c r="H16"/>
  <c r="H15"/>
  <c r="G17"/>
  <c r="F17"/>
  <c r="H4"/>
  <c r="G4"/>
  <c r="G3"/>
  <c r="H3" s="1"/>
  <c r="H5" s="1"/>
  <c r="F10"/>
  <c r="E10"/>
  <c r="D10"/>
  <c r="C10"/>
  <c r="F9"/>
  <c r="E9"/>
  <c r="C9"/>
  <c r="F8"/>
  <c r="E8"/>
  <c r="D8"/>
  <c r="C8"/>
  <c r="F5"/>
  <c r="E5"/>
  <c r="D5"/>
  <c r="C5"/>
  <c r="B5"/>
  <c r="F17" i="9" l="1"/>
  <c r="H7" i="1" s="1"/>
  <c r="G7"/>
  <c r="F20" i="2"/>
  <c r="E14" i="9"/>
  <c r="G5" i="8"/>
  <c r="G10" s="1"/>
  <c r="G19" i="2" l="1"/>
  <c r="F14" i="9"/>
  <c r="H19" i="2" s="1"/>
  <c r="H10" i="8"/>
  <c r="F16" i="7" l="1"/>
  <c r="E16"/>
  <c r="D16"/>
  <c r="C16"/>
  <c r="B16"/>
  <c r="D51" i="6" l="1"/>
  <c r="B51"/>
  <c r="F50"/>
  <c r="F51" s="1"/>
  <c r="E50"/>
  <c r="E51" s="1"/>
  <c r="D50"/>
  <c r="C50"/>
  <c r="C51" s="1"/>
  <c r="B50"/>
  <c r="E49"/>
  <c r="D49"/>
  <c r="C49"/>
  <c r="B49"/>
  <c r="E48"/>
  <c r="D48"/>
  <c r="C48"/>
  <c r="B48"/>
  <c r="E44" l="1"/>
  <c r="D44"/>
  <c r="C44"/>
  <c r="B44"/>
  <c r="E42"/>
  <c r="E41" s="1"/>
  <c r="E43" s="1"/>
  <c r="D42"/>
  <c r="D41" s="1"/>
  <c r="D43" s="1"/>
  <c r="C42"/>
  <c r="C41" s="1"/>
  <c r="C43" s="1"/>
  <c r="B42"/>
  <c r="B41" s="1"/>
  <c r="B43" s="1"/>
  <c r="E40"/>
  <c r="D40"/>
  <c r="C40"/>
  <c r="B40"/>
  <c r="E39"/>
  <c r="D39"/>
  <c r="C39"/>
  <c r="B39"/>
  <c r="E38"/>
  <c r="D38"/>
  <c r="C38"/>
  <c r="B38"/>
  <c r="E35" l="1"/>
  <c r="D35"/>
  <c r="C35"/>
  <c r="B35"/>
  <c r="E34"/>
  <c r="D34"/>
  <c r="C34"/>
  <c r="B34"/>
  <c r="E33"/>
  <c r="D33"/>
  <c r="C33"/>
  <c r="B33"/>
  <c r="E32"/>
  <c r="D32"/>
  <c r="C32"/>
  <c r="B32"/>
  <c r="D28" l="1"/>
  <c r="D29" s="1"/>
  <c r="F26"/>
  <c r="E26"/>
  <c r="E28" s="1"/>
  <c r="E29" s="1"/>
  <c r="D26"/>
  <c r="C26"/>
  <c r="C28" s="1"/>
  <c r="C29" s="1"/>
  <c r="B26"/>
  <c r="F25"/>
  <c r="E25"/>
  <c r="D25"/>
  <c r="C25"/>
  <c r="B25"/>
  <c r="F24"/>
  <c r="F28" s="1"/>
  <c r="E24"/>
  <c r="D24"/>
  <c r="C24"/>
  <c r="B24"/>
  <c r="B28" s="1"/>
  <c r="B29" s="1"/>
  <c r="E21"/>
  <c r="D21"/>
  <c r="C21"/>
  <c r="B21"/>
  <c r="E20"/>
  <c r="D20"/>
  <c r="C20"/>
  <c r="B20"/>
  <c r="E19"/>
  <c r="D19"/>
  <c r="C19"/>
  <c r="B19"/>
  <c r="E16"/>
  <c r="D16"/>
  <c r="C16"/>
  <c r="B16"/>
  <c r="E15"/>
  <c r="D15"/>
  <c r="C15"/>
  <c r="B15"/>
  <c r="E14"/>
  <c r="D14"/>
  <c r="C14"/>
  <c r="B14"/>
  <c r="E13"/>
  <c r="D13"/>
  <c r="C13"/>
  <c r="B13"/>
  <c r="F12"/>
  <c r="E12"/>
  <c r="D12"/>
  <c r="C12"/>
  <c r="B12"/>
  <c r="F29" l="1"/>
  <c r="E7"/>
  <c r="D7"/>
  <c r="C7"/>
  <c r="B7"/>
  <c r="E29" i="5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E24"/>
  <c r="D24"/>
  <c r="C24"/>
  <c r="F23"/>
  <c r="E23"/>
  <c r="D23"/>
  <c r="C23"/>
  <c r="F22"/>
  <c r="E22"/>
  <c r="D22"/>
  <c r="C22"/>
  <c r="E21"/>
  <c r="D21"/>
  <c r="C21"/>
  <c r="F20"/>
  <c r="E20"/>
  <c r="D20"/>
  <c r="C20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E14"/>
  <c r="D14"/>
  <c r="C14"/>
  <c r="F13"/>
  <c r="E13"/>
  <c r="D13"/>
  <c r="C13"/>
  <c r="F12"/>
  <c r="E12"/>
  <c r="D12"/>
  <c r="C12"/>
  <c r="F11"/>
  <c r="E11"/>
  <c r="D11"/>
  <c r="C11"/>
  <c r="F10"/>
  <c r="E10"/>
  <c r="D10"/>
  <c r="C10"/>
  <c r="E9"/>
  <c r="D9"/>
  <c r="C9"/>
  <c r="F8"/>
  <c r="E8"/>
  <c r="D8"/>
  <c r="C8"/>
  <c r="F7"/>
  <c r="E7"/>
  <c r="D7"/>
  <c r="C7"/>
  <c r="F6"/>
  <c r="E6"/>
  <c r="D6"/>
  <c r="C6"/>
  <c r="F5"/>
  <c r="E5"/>
  <c r="D5"/>
  <c r="C5"/>
  <c r="F4"/>
  <c r="E4"/>
  <c r="D4"/>
  <c r="C4"/>
  <c r="F3"/>
  <c r="E3"/>
  <c r="D3"/>
  <c r="C3"/>
  <c r="F2"/>
  <c r="E2"/>
  <c r="D2"/>
  <c r="C2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E51" i="4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E33" i="2"/>
  <c r="D33"/>
  <c r="C33"/>
  <c r="B33"/>
  <c r="B32"/>
  <c r="B31"/>
  <c r="B21"/>
  <c r="B24" s="1"/>
  <c r="B16"/>
  <c r="B15"/>
  <c r="B11"/>
  <c r="B10"/>
  <c r="B6"/>
  <c r="C31"/>
  <c r="C24"/>
  <c r="C27" s="1"/>
  <c r="C32" s="1"/>
  <c r="C21"/>
  <c r="C16"/>
  <c r="C15"/>
  <c r="C11"/>
  <c r="C10"/>
  <c r="C6"/>
  <c r="D32"/>
  <c r="D31"/>
  <c r="D27"/>
  <c r="D24"/>
  <c r="D21"/>
  <c r="D16"/>
  <c r="D15"/>
  <c r="D11"/>
  <c r="D10"/>
  <c r="D6"/>
  <c r="E31"/>
  <c r="E32" s="1"/>
  <c r="E27"/>
  <c r="E24"/>
  <c r="E21"/>
  <c r="E16"/>
  <c r="E15"/>
  <c r="E11"/>
  <c r="E10"/>
  <c r="E6"/>
  <c r="F31"/>
  <c r="F15"/>
  <c r="B10" i="6" l="1"/>
  <c r="B11" s="1"/>
  <c r="B47"/>
  <c r="E10"/>
  <c r="E11" s="1"/>
  <c r="E47"/>
  <c r="D10"/>
  <c r="D11" s="1"/>
  <c r="D47"/>
  <c r="C10"/>
  <c r="C11" s="1"/>
  <c r="C47"/>
  <c r="B27" i="2"/>
  <c r="F11" l="1"/>
  <c r="F10"/>
  <c r="F6"/>
  <c r="F9" i="5" l="1"/>
  <c r="F16" i="2"/>
  <c r="B52" i="1"/>
  <c r="B51"/>
  <c r="B40"/>
  <c r="B33"/>
  <c r="B28"/>
  <c r="B27"/>
  <c r="B17"/>
  <c r="C52"/>
  <c r="C51"/>
  <c r="C40"/>
  <c r="C33"/>
  <c r="C28"/>
  <c r="C27"/>
  <c r="C17"/>
  <c r="D51"/>
  <c r="D52" s="1"/>
  <c r="D40"/>
  <c r="D33"/>
  <c r="D27"/>
  <c r="D17"/>
  <c r="F51"/>
  <c r="E51"/>
  <c r="F40"/>
  <c r="E40"/>
  <c r="F33"/>
  <c r="E33"/>
  <c r="F27"/>
  <c r="F44" i="6" s="1"/>
  <c r="E27" i="1"/>
  <c r="F17"/>
  <c r="E17"/>
  <c r="F48" i="6" l="1"/>
  <c r="F49" s="1"/>
  <c r="F32"/>
  <c r="F34"/>
  <c r="F13"/>
  <c r="F21" i="2"/>
  <c r="F14" i="5"/>
  <c r="F19" i="6"/>
  <c r="F20"/>
  <c r="F21"/>
  <c r="F52" i="1"/>
  <c r="F28"/>
  <c r="F16" i="4" s="1"/>
  <c r="D28" i="1"/>
  <c r="E28"/>
  <c r="E52"/>
  <c r="F51" i="4" l="1"/>
  <c r="F35" i="6"/>
  <c r="F46" i="4"/>
  <c r="F35"/>
  <c r="F28"/>
  <c r="F25"/>
  <c r="F21"/>
  <c r="F17"/>
  <c r="F13"/>
  <c r="F9"/>
  <c r="F6"/>
  <c r="F45"/>
  <c r="F34"/>
  <c r="F29"/>
  <c r="F24"/>
  <c r="F20"/>
  <c r="F14"/>
  <c r="F10"/>
  <c r="F5"/>
  <c r="F47"/>
  <c r="F41"/>
  <c r="F39"/>
  <c r="F37"/>
  <c r="F33"/>
  <c r="F31"/>
  <c r="F26"/>
  <c r="F22"/>
  <c r="F18"/>
  <c r="F12"/>
  <c r="F8"/>
  <c r="F49"/>
  <c r="F48"/>
  <c r="F44"/>
  <c r="F43"/>
  <c r="F42"/>
  <c r="F40"/>
  <c r="F38"/>
  <c r="F36"/>
  <c r="F32"/>
  <c r="F30"/>
  <c r="F27"/>
  <c r="F23"/>
  <c r="F19"/>
  <c r="F15"/>
  <c r="F11"/>
  <c r="F7"/>
  <c r="F50"/>
  <c r="F24" i="2"/>
  <c r="F39" i="6"/>
  <c r="F33"/>
  <c r="F14"/>
  <c r="F19" i="5"/>
  <c r="F27" i="2" l="1"/>
  <c r="F21" i="5"/>
  <c r="F42" i="6" l="1"/>
  <c r="F41" s="1"/>
  <c r="F43" s="1"/>
  <c r="F15"/>
  <c r="F33" i="2"/>
  <c r="F24" i="5"/>
  <c r="F32" i="2"/>
  <c r="F38" i="6" l="1"/>
  <c r="F40"/>
  <c r="F16"/>
  <c r="F29" i="5"/>
  <c r="F7" i="6"/>
  <c r="C727" i="10" l="1"/>
  <c r="C723"/>
  <c r="C719"/>
  <c r="C715"/>
  <c r="C711"/>
  <c r="C707"/>
  <c r="C703"/>
  <c r="C699"/>
  <c r="C695"/>
  <c r="C691"/>
  <c r="C687"/>
  <c r="C683"/>
  <c r="C679"/>
  <c r="C675"/>
  <c r="C671"/>
  <c r="C667"/>
  <c r="C663"/>
  <c r="C659"/>
  <c r="C655"/>
  <c r="C651"/>
  <c r="C647"/>
  <c r="C643"/>
  <c r="C639"/>
  <c r="C635"/>
  <c r="C631"/>
  <c r="C627"/>
  <c r="C623"/>
  <c r="C619"/>
  <c r="C615"/>
  <c r="C611"/>
  <c r="C607"/>
  <c r="C603"/>
  <c r="C599"/>
  <c r="C595"/>
  <c r="C591"/>
  <c r="C587"/>
  <c r="C583"/>
  <c r="C579"/>
  <c r="C575"/>
  <c r="C571"/>
  <c r="C567"/>
  <c r="C563"/>
  <c r="C559"/>
  <c r="C555"/>
  <c r="C551"/>
  <c r="C547"/>
  <c r="C543"/>
  <c r="C539"/>
  <c r="C535"/>
  <c r="C531"/>
  <c r="C527"/>
  <c r="C523"/>
  <c r="C519"/>
  <c r="C515"/>
  <c r="C511"/>
  <c r="C507"/>
  <c r="C503"/>
  <c r="C499"/>
  <c r="C495"/>
  <c r="C491"/>
  <c r="C487"/>
  <c r="C483"/>
  <c r="C728"/>
  <c r="C724"/>
  <c r="C720"/>
  <c r="C716"/>
  <c r="C712"/>
  <c r="C708"/>
  <c r="C704"/>
  <c r="C700"/>
  <c r="C696"/>
  <c r="C692"/>
  <c r="C688"/>
  <c r="C684"/>
  <c r="C680"/>
  <c r="C676"/>
  <c r="C672"/>
  <c r="C668"/>
  <c r="C664"/>
  <c r="C660"/>
  <c r="C656"/>
  <c r="C652"/>
  <c r="C648"/>
  <c r="C644"/>
  <c r="C640"/>
  <c r="C636"/>
  <c r="C632"/>
  <c r="C628"/>
  <c r="C624"/>
  <c r="C620"/>
  <c r="C616"/>
  <c r="C612"/>
  <c r="C608"/>
  <c r="C604"/>
  <c r="C600"/>
  <c r="C596"/>
  <c r="C592"/>
  <c r="C588"/>
  <c r="C584"/>
  <c r="C580"/>
  <c r="C576"/>
  <c r="C572"/>
  <c r="C568"/>
  <c r="C564"/>
  <c r="C560"/>
  <c r="C556"/>
  <c r="C552"/>
  <c r="C548"/>
  <c r="C544"/>
  <c r="C540"/>
  <c r="C536"/>
  <c r="C532"/>
  <c r="C528"/>
  <c r="C524"/>
  <c r="C520"/>
  <c r="C516"/>
  <c r="C512"/>
  <c r="C508"/>
  <c r="C504"/>
  <c r="C500"/>
  <c r="C496"/>
  <c r="C492"/>
  <c r="C488"/>
  <c r="C484"/>
  <c r="C729"/>
  <c r="C725"/>
  <c r="C721"/>
  <c r="C717"/>
  <c r="C713"/>
  <c r="C709"/>
  <c r="C705"/>
  <c r="C701"/>
  <c r="C697"/>
  <c r="C693"/>
  <c r="C689"/>
  <c r="C685"/>
  <c r="C681"/>
  <c r="C677"/>
  <c r="C673"/>
  <c r="C669"/>
  <c r="C665"/>
  <c r="C661"/>
  <c r="C657"/>
  <c r="C653"/>
  <c r="C649"/>
  <c r="C645"/>
  <c r="C641"/>
  <c r="C637"/>
  <c r="C633"/>
  <c r="C629"/>
  <c r="C625"/>
  <c r="C621"/>
  <c r="C617"/>
  <c r="C613"/>
  <c r="C609"/>
  <c r="C605"/>
  <c r="C601"/>
  <c r="C597"/>
  <c r="C593"/>
  <c r="C589"/>
  <c r="C585"/>
  <c r="C581"/>
  <c r="C577"/>
  <c r="C573"/>
  <c r="C569"/>
  <c r="C565"/>
  <c r="C561"/>
  <c r="C557"/>
  <c r="C553"/>
  <c r="C549"/>
  <c r="C545"/>
  <c r="C541"/>
  <c r="C537"/>
  <c r="C533"/>
  <c r="C529"/>
  <c r="C525"/>
  <c r="C521"/>
  <c r="C517"/>
  <c r="C513"/>
  <c r="C509"/>
  <c r="C505"/>
  <c r="C501"/>
  <c r="C497"/>
  <c r="C493"/>
  <c r="C489"/>
  <c r="C485"/>
  <c r="C726"/>
  <c r="C722"/>
  <c r="C718"/>
  <c r="C714"/>
  <c r="C710"/>
  <c r="C706"/>
  <c r="C702"/>
  <c r="C698"/>
  <c r="C694"/>
  <c r="C690"/>
  <c r="C686"/>
  <c r="C682"/>
  <c r="C678"/>
  <c r="C674"/>
  <c r="C670"/>
  <c r="C666"/>
  <c r="C662"/>
  <c r="C658"/>
  <c r="C654"/>
  <c r="C650"/>
  <c r="C646"/>
  <c r="C642"/>
  <c r="C638"/>
  <c r="C634"/>
  <c r="C630"/>
  <c r="C626"/>
  <c r="C622"/>
  <c r="C618"/>
  <c r="C614"/>
  <c r="C610"/>
  <c r="C606"/>
  <c r="C602"/>
  <c r="C598"/>
  <c r="C594"/>
  <c r="C590"/>
  <c r="C586"/>
  <c r="C582"/>
  <c r="C578"/>
  <c r="C574"/>
  <c r="C570"/>
  <c r="C566"/>
  <c r="C562"/>
  <c r="C558"/>
  <c r="C554"/>
  <c r="C550"/>
  <c r="C546"/>
  <c r="C542"/>
  <c r="C538"/>
  <c r="C534"/>
  <c r="C530"/>
  <c r="C526"/>
  <c r="C522"/>
  <c r="C518"/>
  <c r="C514"/>
  <c r="C510"/>
  <c r="C506"/>
  <c r="C502"/>
  <c r="C498"/>
  <c r="C494"/>
  <c r="D494" s="1"/>
  <c r="C490"/>
  <c r="C486"/>
  <c r="D486" s="1"/>
  <c r="C730"/>
  <c r="F10" i="6"/>
  <c r="F11" s="1"/>
  <c r="B7" i="11" s="1"/>
  <c r="F47" i="6"/>
  <c r="D483" i="10"/>
  <c r="D484"/>
  <c r="D485"/>
  <c r="D487"/>
  <c r="D488"/>
  <c r="D489"/>
  <c r="D490"/>
  <c r="D491"/>
  <c r="D492"/>
  <c r="D493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B19" i="11"/>
  <c r="C19"/>
  <c r="B21"/>
  <c r="C21"/>
  <c r="B24"/>
  <c r="C24"/>
  <c r="D24"/>
  <c r="B26"/>
  <c r="C26"/>
  <c r="D26"/>
  <c r="B27"/>
  <c r="B29"/>
  <c r="G22" i="1"/>
  <c r="H22"/>
  <c r="G27"/>
  <c r="H27"/>
  <c r="G28"/>
  <c r="H28"/>
  <c r="G32"/>
  <c r="H32"/>
  <c r="G33"/>
  <c r="H33"/>
  <c r="G52"/>
  <c r="H52"/>
  <c r="G54"/>
  <c r="H54"/>
  <c r="G55"/>
  <c r="H55"/>
  <c r="G17" i="2"/>
  <c r="H17"/>
  <c r="G21"/>
  <c r="H21"/>
  <c r="G24"/>
  <c r="H24"/>
  <c r="G27"/>
  <c r="H27"/>
  <c r="G31"/>
  <c r="H31"/>
  <c r="G32"/>
  <c r="H32"/>
  <c r="G7" i="6"/>
  <c r="H7"/>
  <c r="C2" i="10"/>
  <c r="D2"/>
  <c r="H2"/>
  <c r="I2"/>
  <c r="J2"/>
  <c r="K2"/>
  <c r="L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</calcChain>
</file>

<file path=xl/comments1.xml><?xml version="1.0" encoding="utf-8"?>
<comments xmlns="http://schemas.openxmlformats.org/spreadsheetml/2006/main">
  <authors>
    <author>Author</author>
  </authors>
  <commentList>
    <comment ref="E8" authorId="0">
      <text>
        <r>
          <rPr>
            <b/>
            <sz val="9"/>
            <color indexed="81"/>
            <rFont val="Tahoma"/>
            <family val="2"/>
          </rPr>
          <t xml:space="preserve">Intrim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 xml:space="preserve">Intrim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8" authorId="0">
      <text>
        <r>
          <rPr>
            <b/>
            <sz val="9"/>
            <color indexed="81"/>
            <rFont val="Tahoma"/>
            <family val="2"/>
          </rPr>
          <t>Company has signeficantly increased it's Sales off products and 2021 was a very good financial year for the company. Products are cost effective and their LPG stove is highest demanded stove in India.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 xml:space="preserve">Company is focusing more on plastic matterial to make the product more cost effective and budget friendly thus utilizing less metal.
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 xml:space="preserve">Company is focusing more on plastic matterial to make the product more cost effective and budget friendly thus utilizing less metal.
</t>
        </r>
      </text>
    </comment>
  </commentList>
</comments>
</file>

<file path=xl/sharedStrings.xml><?xml version="1.0" encoding="utf-8"?>
<sst xmlns="http://schemas.openxmlformats.org/spreadsheetml/2006/main" count="2663" uniqueCount="1052">
  <si>
    <t>Particulars</t>
  </si>
  <si>
    <t>FY 2017</t>
  </si>
  <si>
    <t>FY 2018</t>
  </si>
  <si>
    <t>FY 2019</t>
  </si>
  <si>
    <t>FY 2020</t>
  </si>
  <si>
    <t>FY 2021</t>
  </si>
  <si>
    <t>ASSETS</t>
  </si>
  <si>
    <t>Non-Current Assets</t>
  </si>
  <si>
    <t>(e) Financial Assets</t>
  </si>
  <si>
    <t>Current Assets</t>
  </si>
  <si>
    <t>(b) Financial Assets</t>
  </si>
  <si>
    <t>EQUITY AND LIABILITIES</t>
  </si>
  <si>
    <t>Equity</t>
  </si>
  <si>
    <t>Liabilities</t>
  </si>
  <si>
    <t>Non-Current Liabilities</t>
  </si>
  <si>
    <t>(a) Financial Liabilities</t>
  </si>
  <si>
    <t>Current Liabilities</t>
  </si>
  <si>
    <t>(ii) Trade Payables</t>
  </si>
  <si>
    <t>(a) Property, Plant and Equipment</t>
  </si>
  <si>
    <t>(d) Intangible Assets Under Development</t>
  </si>
  <si>
    <t>(c) Other Intangible Assets</t>
  </si>
  <si>
    <t>(b) Capital Work-in-Progress</t>
  </si>
  <si>
    <t>(i) Investments</t>
  </si>
  <si>
    <t>(ii) Other Financial Assets</t>
  </si>
  <si>
    <t>(f) Deferred Tax Assets (Net)</t>
  </si>
  <si>
    <t>(g) Non Current Tax Asset (Net)</t>
  </si>
  <si>
    <t>(h) Other Non- Current Assets</t>
  </si>
  <si>
    <t>(a) Inventories</t>
  </si>
  <si>
    <t>(i) Trade Receivables</t>
  </si>
  <si>
    <t>(ii) Cash and Cash Equivalents</t>
  </si>
  <si>
    <t>(iii) Bank Balances other than (ii) above</t>
  </si>
  <si>
    <t>(iv) Other Financial Assets</t>
  </si>
  <si>
    <t>(c) Current Tax Assets (Net)</t>
  </si>
  <si>
    <t>(d) Other Current Assets</t>
  </si>
  <si>
    <t>Total Assets</t>
  </si>
  <si>
    <t>TOTAL CURRENT ASSETS</t>
  </si>
  <si>
    <t>TOTAL NON CURRENT ASSETS</t>
  </si>
  <si>
    <t>(a) Equity Share Capital</t>
  </si>
  <si>
    <t>(b) Other Equity</t>
  </si>
  <si>
    <t>(i) Long Term Borrowings</t>
  </si>
  <si>
    <t>(ii) Other Financial Liabilities</t>
  </si>
  <si>
    <t>(b) Deferred Tax Liabilities (Net)</t>
  </si>
  <si>
    <t>(i) Short Term Borrowings</t>
  </si>
  <si>
    <t>a) Total Outstanding Dues of Micro Enterprises and Small Enterprises; and</t>
  </si>
  <si>
    <t>b) Total Outstanding Dues of Creditors other than Micro Enterprises and
Small Enterprises</t>
  </si>
  <si>
    <t>(iii) Other Financial Liabilities</t>
  </si>
  <si>
    <t>(b) Other Current Liabilities</t>
  </si>
  <si>
    <t>(c) Short Term Provisions</t>
  </si>
  <si>
    <t>(d) Current Tax Liabilities (Net)</t>
  </si>
  <si>
    <t>Total Equity and Liabilities</t>
  </si>
  <si>
    <t>TOTAL EQUITY</t>
  </si>
  <si>
    <t>TOTAL NON CURRENT LIABILITIES</t>
  </si>
  <si>
    <t>TOTAL CURRENT LIABILITIES</t>
  </si>
  <si>
    <t>In Lakhs</t>
  </si>
  <si>
    <t>(iii) Trade Receivables</t>
  </si>
  <si>
    <t>Gross Revenue/Revenue from Operation</t>
  </si>
  <si>
    <t>Excise Duty/Service tax (GST)</t>
  </si>
  <si>
    <t>Net Revenue</t>
  </si>
  <si>
    <t>Cost of raw materials consumed</t>
  </si>
  <si>
    <t>Purchases of traded goods</t>
  </si>
  <si>
    <t>Changes in inventories of work-in-progress, finished goods, traded goods</t>
  </si>
  <si>
    <t>COGS</t>
  </si>
  <si>
    <t>Gross Profit</t>
  </si>
  <si>
    <t>Vechiles/Dies for own use</t>
  </si>
  <si>
    <t>Employee benefit expenses</t>
  </si>
  <si>
    <t>Other expenses</t>
  </si>
  <si>
    <t>SG&amp;A</t>
  </si>
  <si>
    <t>EBITDA</t>
  </si>
  <si>
    <t>other income</t>
  </si>
  <si>
    <t>as % of cash, bank balance and investment</t>
  </si>
  <si>
    <t>Depriciation and Amotisation</t>
  </si>
  <si>
    <t>as % of Gross Block</t>
  </si>
  <si>
    <t>EBIT</t>
  </si>
  <si>
    <t>Interest Cost/Finance Cost</t>
  </si>
  <si>
    <t>PBT (Unadjusted)</t>
  </si>
  <si>
    <t>Exceptional Items</t>
  </si>
  <si>
    <t>Share of profit / (loss) of associate and joint venture</t>
  </si>
  <si>
    <t>PBT</t>
  </si>
  <si>
    <t>Current tax</t>
  </si>
  <si>
    <t>Deferred tax</t>
  </si>
  <si>
    <t>Adjustment of tax relating to earlier periods</t>
  </si>
  <si>
    <t>Total Tax</t>
  </si>
  <si>
    <t>Profit / (loss) for the year</t>
  </si>
  <si>
    <t>effective tax rate</t>
  </si>
  <si>
    <t>No. of shares</t>
  </si>
  <si>
    <t>Dividend per share</t>
  </si>
  <si>
    <t>Market Price Share</t>
  </si>
  <si>
    <t>payout ratio</t>
  </si>
  <si>
    <t>Earning per share</t>
  </si>
  <si>
    <t xml:space="preserve">total dividend </t>
  </si>
  <si>
    <t>retentio ratio</t>
  </si>
  <si>
    <t>Gross Profit Ratio</t>
  </si>
  <si>
    <t>EBITDA Ratio</t>
  </si>
  <si>
    <t>EBIT Ratio</t>
  </si>
  <si>
    <t>PBT Ratio</t>
  </si>
  <si>
    <t>PAT Ratio</t>
  </si>
  <si>
    <t>Liquidity Ratio</t>
  </si>
  <si>
    <t>Current Ratio</t>
  </si>
  <si>
    <t>acident ratio</t>
  </si>
  <si>
    <t>cash ratio</t>
  </si>
  <si>
    <t>Activity Ratio</t>
  </si>
  <si>
    <t>Debtor Days</t>
  </si>
  <si>
    <t>Creditor Days</t>
  </si>
  <si>
    <t>Inventory Days</t>
  </si>
  <si>
    <t>Operating Cycle</t>
  </si>
  <si>
    <t>Net Operating Cycle</t>
  </si>
  <si>
    <t>Solvency Ratio</t>
  </si>
  <si>
    <t>Debt to Equity Ratio</t>
  </si>
  <si>
    <t>Interest Coverage Ratio</t>
  </si>
  <si>
    <t>Debt to Capital</t>
  </si>
  <si>
    <t>Financial Leverage</t>
  </si>
  <si>
    <t>Return Ratio</t>
  </si>
  <si>
    <t>Return to Equity</t>
  </si>
  <si>
    <t>Return on Capital Employee ROCE</t>
  </si>
  <si>
    <t>Return on Assets</t>
  </si>
  <si>
    <t>Net Operating Profit After Tax (EBIT)</t>
  </si>
  <si>
    <t>Effective Tax Rate</t>
  </si>
  <si>
    <t>Return on invested capital (ROIC)</t>
  </si>
  <si>
    <t>Invested Capital</t>
  </si>
  <si>
    <t>Valuation Ratio</t>
  </si>
  <si>
    <t>Price to Earning (PE)</t>
  </si>
  <si>
    <t>Bank Value Per Share (BVPS)</t>
  </si>
  <si>
    <t>Price to Book (PB)</t>
  </si>
  <si>
    <t>Sales per share (SPS)</t>
  </si>
  <si>
    <t>Price to Share (PS)</t>
  </si>
  <si>
    <t>Enetrprise Value (EV)</t>
  </si>
  <si>
    <t>Dividend Yeild (DY)</t>
  </si>
  <si>
    <t>FY 2022</t>
  </si>
  <si>
    <t>FY 2023</t>
  </si>
  <si>
    <t>FORMULA</t>
  </si>
  <si>
    <t>Notes of BS</t>
  </si>
  <si>
    <t>Annual Report</t>
  </si>
  <si>
    <t>inveting.com</t>
  </si>
  <si>
    <t>PAT/No. of share</t>
  </si>
  <si>
    <t>Total Dividend/No. of shares</t>
  </si>
  <si>
    <t>DPS x No. of shares</t>
  </si>
  <si>
    <t>DPS/EPS</t>
  </si>
  <si>
    <t>1-Payout Ratio</t>
  </si>
  <si>
    <t>GP/Net Rev.</t>
  </si>
  <si>
    <t>EBITDA/Net Rev.</t>
  </si>
  <si>
    <t>EBIT/Net Rev.</t>
  </si>
  <si>
    <t>PBT/Net Rev.</t>
  </si>
  <si>
    <t>PAT/Net Rev.</t>
  </si>
  <si>
    <t>Current Assets/Current Lib.</t>
  </si>
  <si>
    <t>(CA-Inventories)/CL</t>
  </si>
  <si>
    <t>(Cash balance+BankBalance+Investment)/CL</t>
  </si>
  <si>
    <t>debtor/net revenuex365</t>
  </si>
  <si>
    <t>creditor/purchase of stock x 365</t>
  </si>
  <si>
    <t>inventory/cogs x 365</t>
  </si>
  <si>
    <t>Inventory Days+Debtor Days</t>
  </si>
  <si>
    <t>Inventory Days+Debtor Days-Creditor days</t>
  </si>
  <si>
    <t>(LTB+STB)/TE</t>
  </si>
  <si>
    <t>EBIT/FinanceCost</t>
  </si>
  <si>
    <t>(LTB+STB)/(LTB+STB+TE)</t>
  </si>
  <si>
    <t>TA/TE</t>
  </si>
  <si>
    <t>PAT/Total Equity   ROE&gt;Ke</t>
  </si>
  <si>
    <t xml:space="preserve"> EBIT/(LTB+STB+Total Equity)/Capital Employed  (zyada hai toh better hai)</t>
  </si>
  <si>
    <t>PAT/Total Asstes</t>
  </si>
  <si>
    <t>EBIT x (1-Tax Rate)</t>
  </si>
  <si>
    <t xml:space="preserve"> Total Tax/ PBT</t>
  </si>
  <si>
    <t>NOPAT/Invested Capital</t>
  </si>
  <si>
    <t>Plan Porperty Equipment + WC(CA-CL)-Cash-Bank Balance</t>
  </si>
  <si>
    <t>MPS/EPS</t>
  </si>
  <si>
    <t>Total Equity/No. of shares</t>
  </si>
  <si>
    <t>MPS/BVPS</t>
  </si>
  <si>
    <t>Net Revenue/ No. of shares</t>
  </si>
  <si>
    <t>MPS/SPS</t>
  </si>
  <si>
    <t>Market Capital+LTB+STB-Cash-BankBalance</t>
  </si>
  <si>
    <t>DPS/MPS</t>
  </si>
  <si>
    <t>FY 21</t>
  </si>
  <si>
    <t>Operating margin</t>
  </si>
  <si>
    <t>NP margin</t>
  </si>
  <si>
    <t>Revenue growth</t>
  </si>
  <si>
    <t>ROE</t>
  </si>
  <si>
    <t xml:space="preserve">PE </t>
  </si>
  <si>
    <t>Voltas Ltd</t>
  </si>
  <si>
    <t>Blue star Ltd</t>
  </si>
  <si>
    <t>Dixon technology Ltd</t>
  </si>
  <si>
    <t>Amber enterprises Ltd</t>
  </si>
  <si>
    <t>Orient electrical Ltd</t>
  </si>
  <si>
    <t>Whirlpool india Ltd</t>
  </si>
  <si>
    <t>Hpl electric &amp; power ltd</t>
  </si>
  <si>
    <t>Mirc electronic Ltd</t>
  </si>
  <si>
    <t>Jchac Ltd</t>
  </si>
  <si>
    <t>Bajaj electrical Ltd</t>
  </si>
  <si>
    <t>Butterfly</t>
  </si>
  <si>
    <t>average</t>
  </si>
  <si>
    <t>failry or under value</t>
  </si>
  <si>
    <t>over valued</t>
  </si>
  <si>
    <t>under valued</t>
  </si>
  <si>
    <t>Revenue from Operation</t>
  </si>
  <si>
    <t>Year ended</t>
  </si>
  <si>
    <t>FY 17</t>
  </si>
  <si>
    <t>FY 18</t>
  </si>
  <si>
    <t>FY 19</t>
  </si>
  <si>
    <t>FY 20</t>
  </si>
  <si>
    <t>FY 22</t>
  </si>
  <si>
    <t>FY 23</t>
  </si>
  <si>
    <t>Sale of Products</t>
  </si>
  <si>
    <t>Scrap Sales</t>
  </si>
  <si>
    <t>Total</t>
  </si>
  <si>
    <t>YOY Growth</t>
  </si>
  <si>
    <t>Revenue Growth</t>
  </si>
  <si>
    <t>Revenue from Operations (9month basis)</t>
  </si>
  <si>
    <t>Revenue</t>
  </si>
  <si>
    <t>9MFY21</t>
  </si>
  <si>
    <t>9MFY22</t>
  </si>
  <si>
    <t>Total Revenue from Operation</t>
  </si>
  <si>
    <t>Market Value</t>
  </si>
  <si>
    <t>Tangible Assets</t>
  </si>
  <si>
    <t>Gross Block</t>
  </si>
  <si>
    <t>Net Block</t>
  </si>
  <si>
    <t>Intangible Assets</t>
  </si>
  <si>
    <t xml:space="preserve">Gross Block </t>
  </si>
  <si>
    <t>Capital Work In Progress</t>
  </si>
  <si>
    <t>(Lakh)</t>
  </si>
  <si>
    <t>Accumalated Amort.</t>
  </si>
  <si>
    <t>Accumalated Dep.</t>
  </si>
  <si>
    <t>Accumalated Dep&amp;Amort</t>
  </si>
  <si>
    <t>CAPEX</t>
  </si>
  <si>
    <t>CAPITALISATION</t>
  </si>
  <si>
    <t>Cash Flows from Operating Activities</t>
  </si>
  <si>
    <t>Adjustments:</t>
  </si>
  <si>
    <t>Changes in</t>
  </si>
  <si>
    <t>Cash Flows from Investing Activities</t>
  </si>
  <si>
    <t>Cash Flows from Financing Activities</t>
  </si>
  <si>
    <t>Components of Cash and Cash Equivalents (Refer Note 3.10)</t>
  </si>
  <si>
    <t>Profit Before Tax</t>
  </si>
  <si>
    <t>Interest Income</t>
  </si>
  <si>
    <t>Loss on Sale of Fixed Assets (Net)</t>
  </si>
  <si>
    <t xml:space="preserve">Adjustment for Other Comprehensive Income (OCI) </t>
  </si>
  <si>
    <t>Interest Expense</t>
  </si>
  <si>
    <t xml:space="preserve">Provision for Bad &amp; Doubtful Debts </t>
  </si>
  <si>
    <t xml:space="preserve">Provision for Warranty </t>
  </si>
  <si>
    <t xml:space="preserve">Provision for Employee Benefits </t>
  </si>
  <si>
    <t xml:space="preserve">Depreciation and Amortization </t>
  </si>
  <si>
    <t xml:space="preserve">Other Non Cash Items </t>
  </si>
  <si>
    <t xml:space="preserve">Operating Cash Flow before Working Capital Changes </t>
  </si>
  <si>
    <t>(Increase)/Decrease In Trade Receivables</t>
  </si>
  <si>
    <t xml:space="preserve">(Increase)/Decrease In Inventory </t>
  </si>
  <si>
    <t xml:space="preserve">(Increase)/Decrease In Other Current Financial Asset(s) </t>
  </si>
  <si>
    <t xml:space="preserve">(Increase)/Decrease In Other Current Asset(s) </t>
  </si>
  <si>
    <t>(Increase)/Decrease In Other Non-Current Financial Assets</t>
  </si>
  <si>
    <t>(Increase)/Decrease In Other Non-Current Asset</t>
  </si>
  <si>
    <t xml:space="preserve">Increase/(Decrease) In Trade Payables Current </t>
  </si>
  <si>
    <t xml:space="preserve">Increase/(Decrease) In Other Current Liabilities </t>
  </si>
  <si>
    <t xml:space="preserve">Increase/(Decrease) In Other Current Financial Liabilities </t>
  </si>
  <si>
    <t xml:space="preserve">Increase/(Decrease) In Short Term Provisions Current </t>
  </si>
  <si>
    <t>Increase/(Decrease) In Other Non-Current Financial Liabilities</t>
  </si>
  <si>
    <t>Income Taxes paid (net)</t>
  </si>
  <si>
    <t xml:space="preserve">Cash Generated from Operations </t>
  </si>
  <si>
    <t xml:space="preserve">Purchase of Fixed Assets / Capital Work-in-progress including Capital advances </t>
  </si>
  <si>
    <t>Proceeds from Sale of Fixed Assets</t>
  </si>
  <si>
    <t>Interest Received</t>
  </si>
  <si>
    <t xml:space="preserve">Net Cash used in Investing Activities </t>
  </si>
  <si>
    <t xml:space="preserve">Dividend Paid </t>
  </si>
  <si>
    <t>Proceeds from Long Term Borrowings</t>
  </si>
  <si>
    <t>Repayment of Long Term Borrowings</t>
  </si>
  <si>
    <t>Net Increase / (Decrease) in Short Term Borrowings</t>
  </si>
  <si>
    <t xml:space="preserve">Interest Paid </t>
  </si>
  <si>
    <t>Net Cash used in Financing Activities</t>
  </si>
  <si>
    <t>Effect of Exchange Rate on Translation of Foreign Currency Cash and Cash Equivalents (Loss) / Gain</t>
  </si>
  <si>
    <t>Increase / (Decrease) in Cash and Cash Equivalents</t>
  </si>
  <si>
    <t>Cash and Cash Equivalents at the Beginning of the Year</t>
  </si>
  <si>
    <t xml:space="preserve">Cash and Cash Equivalents at the End of the Year </t>
  </si>
  <si>
    <t>Cash on Hand</t>
  </si>
  <si>
    <t>Balances with Banks</t>
  </si>
  <si>
    <t xml:space="preserve">Total Cash and Cash Equivalents </t>
  </si>
  <si>
    <t>Debt</t>
  </si>
  <si>
    <t xml:space="preserve">Debt </t>
  </si>
  <si>
    <t>Date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</si>
  <si>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</si>
  <si>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</si>
  <si>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</si>
  <si>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</si>
  <si>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</si>
  <si>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</si>
  <si>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</si>
  <si>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Feb 28, 2022</t>
  </si>
  <si>
    <t>Feb 25, 2022</t>
  </si>
  <si>
    <t>Feb 24, 2022</t>
  </si>
  <si>
    <t>Feb 23, 2022</t>
  </si>
  <si>
    <t>Feb 22, 2022</t>
  </si>
  <si>
    <t>Feb 21,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</si>
  <si>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</si>
  <si>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</si>
  <si>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</si>
  <si>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</si>
  <si>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</si>
  <si>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</si>
  <si>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</si>
  <si>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</si>
  <si>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</si>
  <si>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</si>
  <si>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</si>
  <si>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</si>
  <si>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</si>
  <si>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</si>
  <si>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</si>
  <si>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</si>
  <si>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</si>
  <si>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25, 2022</t>
  </si>
  <si>
    <t>Jan 24, 2022</t>
  </si>
  <si>
    <t>Jan 21, 2022</t>
  </si>
  <si>
    <t>Jan 20, 2022</t>
  </si>
  <si>
    <t>Jan 19, 2022</t>
  </si>
  <si>
    <t>Jan 18, 2022</t>
  </si>
  <si>
    <t>Jan 17,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</si>
  <si>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</si>
  <si>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</si>
  <si>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</si>
  <si>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</si>
  <si>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</si>
  <si>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</si>
  <si>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</si>
  <si>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</si>
  <si>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</si>
  <si>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</si>
  <si>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</si>
  <si>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</si>
  <si>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</si>
  <si>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</si>
  <si>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</si>
  <si>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24,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</si>
  <si>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</si>
  <si>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</si>
  <si>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</si>
  <si>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</si>
  <si>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</si>
  <si>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</si>
  <si>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</si>
  <si>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</si>
  <si>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</si>
  <si>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</si>
  <si>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</si>
  <si>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</si>
  <si>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</si>
  <si>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</si>
  <si>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</si>
  <si>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</si>
  <si>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</si>
  <si>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</si>
  <si>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</si>
  <si>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</si>
  <si>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25, 2021</t>
  </si>
  <si>
    <t>Nov 24, 2021</t>
  </si>
  <si>
    <t>Nov 23, 2021</t>
  </si>
  <si>
    <t>Nov 22,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</si>
  <si>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</si>
  <si>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</si>
  <si>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</si>
  <si>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</si>
  <si>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</si>
  <si>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</si>
  <si>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</si>
  <si>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</si>
  <si>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</si>
  <si>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</si>
  <si>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</si>
  <si>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</si>
  <si>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</si>
  <si>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</si>
  <si>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</si>
  <si>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</si>
  <si>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</si>
  <si>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</si>
  <si>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</si>
  <si>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</si>
  <si>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</si>
  <si>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</si>
  <si>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</si>
  <si>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</si>
  <si>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</si>
  <si>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</si>
  <si>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</si>
  <si>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</si>
  <si>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</si>
  <si>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</si>
  <si>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</si>
  <si>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</si>
  <si>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</si>
  <si>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</si>
  <si>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</si>
  <si>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</si>
  <si>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</si>
  <si>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</si>
  <si>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</si>
  <si>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</si>
  <si>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</si>
  <si>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</si>
  <si>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</si>
  <si>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</si>
  <si>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</si>
  <si>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</si>
  <si>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</si>
  <si>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09, 2021</t>
  </si>
  <si>
    <t>Sep 08, 2021</t>
  </si>
  <si>
    <t>Sep 07, 2021</t>
  </si>
  <si>
    <t>Sep 06,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</si>
  <si>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</si>
  <si>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</si>
  <si>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</si>
  <si>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</si>
  <si>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</si>
  <si>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</si>
  <si>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</si>
  <si>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</si>
  <si>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</si>
  <si>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</si>
  <si>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</si>
  <si>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</si>
  <si>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</si>
  <si>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</si>
  <si>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</si>
  <si>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</si>
  <si>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</si>
  <si>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</si>
  <si>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</si>
  <si>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</si>
  <si>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</si>
  <si>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</si>
  <si>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</si>
  <si>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</si>
  <si>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</si>
  <si>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</si>
  <si>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</si>
  <si>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</si>
  <si>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</si>
  <si>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</si>
  <si>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</si>
  <si>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</si>
  <si>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</si>
  <si>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</si>
  <si>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</si>
  <si>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</si>
  <si>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</si>
  <si>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</si>
  <si>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</si>
  <si>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</si>
  <si>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</si>
  <si>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</si>
  <si>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05,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</si>
  <si>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</si>
  <si>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</si>
  <si>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</si>
  <si>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</si>
  <si>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</si>
  <si>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</si>
  <si>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</si>
  <si>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</si>
  <si>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</si>
  <si>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</si>
  <si>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</si>
  <si>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</si>
  <si>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</si>
  <si>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</si>
  <si>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</si>
  <si>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</si>
  <si>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</si>
  <si>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</si>
  <si>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</si>
  <si>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</si>
  <si>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</si>
  <si>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</si>
  <si>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</si>
  <si>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</si>
  <si>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31,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</si>
  <si>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</si>
  <si>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</si>
  <si>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</si>
  <si>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</si>
  <si>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</si>
  <si>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</si>
  <si>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</si>
  <si>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</si>
  <si>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</si>
  <si>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</si>
  <si>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</si>
  <si>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</si>
  <si>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</si>
  <si>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</si>
  <si>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</si>
  <si>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</si>
  <si>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</si>
  <si>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</si>
  <si>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</si>
  <si>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</si>
  <si>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</si>
  <si>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</si>
  <si>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</si>
  <si>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</si>
  <si>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</si>
  <si>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</si>
  <si>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20, 2021</t>
  </si>
  <si>
    <t>Apr 19, 2021</t>
  </si>
  <si>
    <t>Apr 16, 2021</t>
  </si>
  <si>
    <t>Apr 15,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</si>
  <si>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</si>
  <si>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</si>
  <si>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</si>
  <si>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</si>
  <si>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</si>
  <si>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</si>
  <si>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</si>
  <si>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</si>
  <si>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</si>
  <si>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</si>
  <si>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</si>
  <si>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</si>
  <si>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</si>
  <si>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</si>
  <si>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</si>
  <si>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</si>
  <si>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</si>
  <si>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</si>
  <si>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</si>
  <si>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</si>
  <si>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</si>
  <si>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</si>
  <si>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</si>
  <si>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</si>
  <si>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</si>
  <si>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</si>
  <si>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</si>
  <si>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</si>
  <si>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</si>
  <si>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</si>
  <si>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</si>
  <si>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</si>
  <si>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</si>
  <si>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</si>
  <si>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</si>
  <si>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</si>
  <si>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</si>
  <si>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</si>
  <si>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15,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</si>
  <si>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</si>
  <si>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</si>
  <si>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</si>
  <si>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</si>
  <si>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</si>
  <si>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</si>
  <si>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</si>
  <si>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</si>
  <si>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</si>
  <si>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</si>
  <si>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</si>
  <si>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</si>
  <si>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</si>
  <si>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25, 2021</t>
  </si>
  <si>
    <t>Jan 22, 2021</t>
  </si>
  <si>
    <t>Jan 21, 2021</t>
  </si>
  <si>
    <t>Jan 20, 2021</t>
  </si>
  <si>
    <t>Jan 19, 2021</t>
  </si>
  <si>
    <t>Jan 18,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</si>
  <si>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</si>
  <si>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</si>
  <si>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</si>
  <si>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</si>
  <si>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</si>
  <si>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</si>
  <si>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</si>
  <si>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</si>
  <si>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</si>
  <si>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</si>
  <si>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Jan 01,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</si>
  <si>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</si>
  <si>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</si>
  <si>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</si>
  <si>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</si>
  <si>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</si>
  <si>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</si>
  <si>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</si>
  <si>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</si>
  <si>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</si>
  <si>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</si>
  <si>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</si>
  <si>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</si>
  <si>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</si>
  <si>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</si>
  <si>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</si>
  <si>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</si>
  <si>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</si>
  <si>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</si>
  <si>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</si>
  <si>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</si>
  <si>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</si>
  <si>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</si>
  <si>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27, 2020</t>
  </si>
  <si>
    <t>Nov 26,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</si>
  <si>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</si>
  <si>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</si>
  <si>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</si>
  <si>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</si>
  <si>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</si>
  <si>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</si>
  <si>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</si>
  <si>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</si>
  <si>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</si>
  <si>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</si>
  <si>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</si>
  <si>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</si>
  <si>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</si>
  <si>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</si>
  <si>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</si>
  <si>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</si>
  <si>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</si>
  <si>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</si>
  <si>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</si>
  <si>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</si>
  <si>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</si>
  <si>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</si>
  <si>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</si>
  <si>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</si>
  <si>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</si>
  <si>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</si>
  <si>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</si>
  <si>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</si>
  <si>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</si>
  <si>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</si>
  <si>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</si>
  <si>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</si>
  <si>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</si>
  <si>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</si>
  <si>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</si>
  <si>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</si>
  <si>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</si>
  <si>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</si>
  <si>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</si>
  <si>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</si>
  <si>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</si>
  <si>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</si>
  <si>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</si>
  <si>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</si>
  <si>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</si>
  <si>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</si>
  <si>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</si>
  <si>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</si>
  <si>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</si>
  <si>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</si>
  <si>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</si>
  <si>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</si>
  <si>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</si>
  <si>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</si>
  <si>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</si>
  <si>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07,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</si>
  <si>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</si>
  <si>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</si>
  <si>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</si>
  <si>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</si>
  <si>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</si>
  <si>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</si>
  <si>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</si>
  <si>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</si>
  <si>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</si>
  <si>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</si>
  <si>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</si>
  <si>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</si>
  <si>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</si>
  <si>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</si>
  <si>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</si>
  <si>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</si>
  <si>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</si>
  <si>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</si>
  <si>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</si>
  <si>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</si>
  <si>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</si>
  <si>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</si>
  <si>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</si>
  <si>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</si>
  <si>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</si>
  <si>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</si>
  <si>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</si>
  <si>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</si>
  <si>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</si>
  <si>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</si>
  <si>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</si>
  <si>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</si>
  <si>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</si>
  <si>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</si>
  <si>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</si>
  <si>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</si>
  <si>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</si>
  <si>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</si>
  <si>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</si>
  <si>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</si>
  <si>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</si>
  <si>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</si>
  <si>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</si>
  <si>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</si>
  <si>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</si>
  <si>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03,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</si>
  <si>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</si>
  <si>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</si>
  <si>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</si>
  <si>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</si>
  <si>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</si>
  <si>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</si>
  <si>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</si>
  <si>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</si>
  <si>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</si>
  <si>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</si>
  <si>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</si>
  <si>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</si>
  <si>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</si>
  <si>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</si>
  <si>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</si>
  <si>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</si>
  <si>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</si>
  <si>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</si>
  <si>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</si>
  <si>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</si>
  <si>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</si>
  <si>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</si>
  <si>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</si>
  <si>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</si>
  <si>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</si>
  <si>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</si>
  <si>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</si>
  <si>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</si>
  <si>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</si>
  <si>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</si>
  <si>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</si>
  <si>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</si>
  <si>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</si>
  <si>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</si>
  <si>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</si>
  <si>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</si>
  <si>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</si>
  <si>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</si>
  <si>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</si>
  <si>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</si>
  <si>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</si>
  <si>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</si>
  <si>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</si>
  <si>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</si>
  <si>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</si>
  <si>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</si>
  <si>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</si>
  <si>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</si>
  <si>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</si>
  <si>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</si>
  <si>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</si>
  <si>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</si>
  <si>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</si>
  <si>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</si>
  <si>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</si>
  <si>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13, 2020</t>
  </si>
  <si>
    <t>Apr 09, 2020</t>
  </si>
  <si>
    <t>Apr 08, 2020</t>
  </si>
  <si>
    <t>Apr 07, 2020</t>
  </si>
  <si>
    <t>Apr 03,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</si>
  <si>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</si>
  <si>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</si>
  <si>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</si>
  <si>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</si>
  <si>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</si>
  <si>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</si>
  <si>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</si>
  <si>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</si>
  <si>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</si>
  <si>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</si>
  <si>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</si>
  <si>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</si>
  <si>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</si>
  <si>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</si>
  <si>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</si>
  <si>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</si>
  <si>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</si>
  <si>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</si>
  <si>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</si>
  <si>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</si>
  <si>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</si>
  <si>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</si>
  <si>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</si>
  <si>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</si>
  <si>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</si>
  <si>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</si>
  <si>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</si>
  <si>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20, 2020</t>
  </si>
  <si>
    <t>Feb 19, 2020</t>
  </si>
  <si>
    <t>Feb 18, 2020</t>
  </si>
  <si>
    <t>Feb 17,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</si>
  <si>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</si>
  <si>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</si>
  <si>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</si>
  <si>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</si>
  <si>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</si>
  <si>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</si>
  <si>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</si>
  <si>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</si>
  <si>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</si>
  <si>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</si>
  <si>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Feb 01,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</si>
  <si>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</si>
  <si>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</si>
  <si>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</si>
  <si>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</si>
  <si>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</si>
  <si>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</si>
  <si>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</si>
  <si>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</si>
  <si>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</si>
  <si>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20,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</si>
  <si>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</si>
  <si>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</si>
  <si>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</si>
  <si>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</si>
  <si>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</si>
  <si>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</si>
  <si>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</si>
  <si>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</si>
  <si>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</si>
  <si>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</si>
  <si>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</si>
  <si>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</si>
  <si>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Jan 01,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</si>
  <si>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</si>
  <si>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</si>
  <si>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</si>
  <si>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</si>
  <si>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</si>
  <si>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</si>
  <si>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</si>
  <si>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</si>
  <si>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</si>
  <si>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</si>
  <si>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</si>
  <si>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</si>
  <si>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</si>
  <si>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</si>
  <si>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</si>
  <si>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</si>
  <si>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</si>
  <si>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</si>
  <si>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</si>
  <si>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</si>
  <si>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</si>
  <si>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</si>
  <si>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28,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</si>
  <si>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</si>
  <si>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</si>
  <si>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</si>
  <si>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</si>
  <si>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</si>
  <si>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</si>
  <si>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</si>
  <si>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</si>
  <si>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</si>
  <si>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</si>
  <si>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</si>
  <si>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</si>
  <si>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</si>
  <si>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</si>
  <si>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</si>
  <si>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</si>
  <si>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</si>
  <si>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</si>
  <si>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</si>
  <si>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</si>
  <si>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</si>
  <si>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27, 2019</t>
  </si>
  <si>
    <t>Oct 25, 2019</t>
  </si>
  <si>
    <t>Oct 24, 2019</t>
  </si>
  <si>
    <t>Oct 23, 2019</t>
  </si>
  <si>
    <t>Oct 22,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</si>
  <si>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</si>
  <si>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</si>
  <si>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</si>
  <si>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</si>
  <si>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</si>
  <si>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</si>
  <si>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</si>
  <si>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</si>
  <si>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07, 2019</t>
  </si>
  <si>
    <t>Oct 04, 2019</t>
  </si>
  <si>
    <t>Oct 03,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</si>
  <si>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</si>
  <si>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</si>
  <si>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</si>
  <si>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</si>
  <si>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</si>
  <si>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</si>
  <si>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</si>
  <si>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</si>
  <si>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</si>
  <si>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</si>
  <si>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</si>
  <si>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</si>
  <si>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</si>
  <si>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</si>
  <si>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</si>
  <si>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</si>
  <si>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</si>
  <si>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</si>
  <si>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</si>
  <si>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</si>
  <si>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</si>
  <si>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</si>
  <si>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</si>
  <si>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</si>
  <si>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</si>
  <si>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</si>
  <si>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</si>
  <si>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</si>
  <si>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</si>
  <si>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</si>
  <si>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</si>
  <si>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14, 2019</t>
  </si>
  <si>
    <t>Aug 13,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</si>
  <si>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</si>
  <si>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</si>
  <si>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</si>
  <si>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</si>
  <si>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</si>
  <si>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</si>
  <si>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</si>
  <si>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</si>
  <si>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</si>
  <si>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</si>
  <si>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</si>
  <si>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</si>
  <si>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</si>
  <si>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</si>
  <si>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</si>
  <si>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</si>
  <si>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</si>
  <si>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</si>
  <si>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</si>
  <si>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</si>
  <si>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</si>
  <si>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</si>
  <si>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</si>
  <si>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</si>
  <si>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</si>
  <si>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</si>
  <si>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04,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</si>
  <si>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</si>
  <si>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</si>
  <si>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</si>
  <si>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</si>
  <si>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</si>
  <si>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</si>
  <si>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</si>
  <si>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</si>
  <si>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</si>
  <si>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</si>
  <si>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</si>
  <si>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</si>
  <si>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</si>
  <si>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</si>
  <si>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</si>
  <si>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</si>
  <si>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</si>
  <si>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</si>
  <si>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</si>
  <si>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</si>
  <si>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04, 2019</t>
  </si>
  <si>
    <t>Jun 03, 2019</t>
  </si>
  <si>
    <t>May 31, 2019</t>
  </si>
  <si>
    <t>May 30, 2019</t>
  </si>
  <si>
    <t>May 29, 2019</t>
  </si>
  <si>
    <t>May 28, 2019</t>
  </si>
  <si>
    <t>May 27,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</si>
  <si>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</si>
  <si>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</si>
  <si>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</si>
  <si>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</si>
  <si>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</si>
  <si>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</si>
  <si>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</si>
  <si>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</si>
  <si>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</si>
  <si>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</si>
  <si>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</si>
  <si>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</si>
  <si>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</si>
  <si>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</si>
  <si>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</si>
  <si>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</si>
  <si>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</si>
  <si>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Apr 30, 2019</t>
  </si>
  <si>
    <t>Apr 26, 2019</t>
  </si>
  <si>
    <t>Apr 25, 2019</t>
  </si>
  <si>
    <t>Apr 24, 2019</t>
  </si>
  <si>
    <t>Apr 23, 2019</t>
  </si>
  <si>
    <t>Apr 22, 2019</t>
  </si>
  <si>
    <t>Apr 18,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</si>
  <si>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</si>
  <si>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</si>
  <si>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</si>
  <si>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</si>
  <si>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</si>
  <si>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</si>
  <si>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</si>
  <si>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</si>
  <si>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</si>
  <si>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</si>
  <si>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</si>
  <si>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</si>
  <si>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MPS</t>
  </si>
  <si>
    <t>EPS</t>
  </si>
  <si>
    <t>Forward PE</t>
  </si>
  <si>
    <t>Target price</t>
  </si>
  <si>
    <t>FY23E EPS</t>
  </si>
  <si>
    <t>MAX PE</t>
  </si>
  <si>
    <t>Average PE</t>
  </si>
  <si>
    <t>MIN PE</t>
  </si>
  <si>
    <t>Ke(Cost of Equity)</t>
  </si>
  <si>
    <t>Rf(Risk Free)</t>
  </si>
  <si>
    <t>Rp (Risk Premium)</t>
  </si>
  <si>
    <t>Beta</t>
  </si>
  <si>
    <t>NIFTY 50</t>
  </si>
  <si>
    <t>BETA SLOPE</t>
  </si>
  <si>
    <t>COVARim</t>
  </si>
  <si>
    <t>VARm</t>
  </si>
  <si>
    <t>BETA COVAR</t>
  </si>
  <si>
    <t>Change in Nifty</t>
  </si>
  <si>
    <t>Change in Butterfly</t>
  </si>
  <si>
    <t>YEAR</t>
  </si>
  <si>
    <t>NIFTY50</t>
  </si>
  <si>
    <t>RF</t>
  </si>
  <si>
    <t>RP</t>
  </si>
  <si>
    <t>Average</t>
  </si>
  <si>
    <t>NIFTY</t>
  </si>
  <si>
    <t>bonds</t>
  </si>
  <si>
    <t>price</t>
  </si>
  <si>
    <t>Growth (F)</t>
  </si>
  <si>
    <t>Growth (GDP)</t>
  </si>
  <si>
    <t>BETA CORREL</t>
  </si>
  <si>
    <t>CORREL</t>
  </si>
  <si>
    <t>STANDARD DEVIATIONi</t>
  </si>
  <si>
    <t>STANDARD DEVIATIONm</t>
  </si>
  <si>
    <t>WACC</t>
  </si>
  <si>
    <t>Weight of Debt (Wd)</t>
  </si>
  <si>
    <t>Weight of Equity (We)</t>
  </si>
  <si>
    <t>Cost of Debt after Tax (kd)</t>
  </si>
  <si>
    <t>Cost of Equity (Ke)</t>
  </si>
  <si>
    <t>FCFE</t>
  </si>
  <si>
    <t>PAT</t>
  </si>
  <si>
    <t>DEP</t>
  </si>
  <si>
    <t>Change in WC</t>
  </si>
  <si>
    <t>Capex</t>
  </si>
  <si>
    <t>Debt Repaid</t>
  </si>
  <si>
    <t>DCF</t>
  </si>
  <si>
    <t>value of equity</t>
  </si>
  <si>
    <t>no of shares</t>
  </si>
  <si>
    <t>share price</t>
  </si>
  <si>
    <t>FY22</t>
  </si>
  <si>
    <t>FY23</t>
  </si>
  <si>
    <t>WC adj for cash</t>
  </si>
  <si>
    <t>change in WC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</si>
</sst>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%"/>
    <numFmt numFmtId="166" formatCode="0.000"/>
  </numFmts>
  <fonts count="26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theme="1"/>
      <name val="Arial"/>
      <family val="2"/>
    </font>
    <font>
      <b/>
      <sz val="11"/>
      <color rgb="FF333333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MyriadPro-Regular"/>
    </font>
    <font>
      <sz val="9"/>
      <color rgb="FF000000"/>
      <name val="MyriadPro-Bold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Border="1"/>
    <xf numFmtId="0" fontId="1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0" fontId="5" fillId="0" borderId="0" xfId="0" applyFont="1" applyBorder="1" applyAlignment="1">
      <alignment wrapText="1"/>
    </xf>
    <xf numFmtId="0" fontId="2" fillId="0" borderId="0" xfId="0" applyFont="1"/>
    <xf numFmtId="4" fontId="0" fillId="0" borderId="0" xfId="0" applyNumberFormat="1"/>
    <xf numFmtId="0" fontId="9" fillId="0" borderId="0" xfId="0" applyFont="1"/>
    <xf numFmtId="0" fontId="8" fillId="2" borderId="1" xfId="0" applyFont="1" applyFill="1" applyBorder="1"/>
    <xf numFmtId="0" fontId="0" fillId="0" borderId="0" xfId="0" applyBorder="1" applyAlignment="1">
      <alignment wrapText="1"/>
    </xf>
    <xf numFmtId="0" fontId="8" fillId="0" borderId="0" xfId="0" applyFont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9" fillId="0" borderId="0" xfId="0" applyFont="1" applyBorder="1" applyAlignment="1">
      <alignment wrapText="1"/>
    </xf>
    <xf numFmtId="0" fontId="8" fillId="3" borderId="2" xfId="0" applyFont="1" applyFill="1" applyBorder="1"/>
    <xf numFmtId="0" fontId="10" fillId="0" borderId="0" xfId="0" applyFont="1"/>
    <xf numFmtId="0" fontId="8" fillId="0" borderId="0" xfId="0" applyFont="1"/>
    <xf numFmtId="4" fontId="8" fillId="0" borderId="0" xfId="0" applyNumberFormat="1" applyFont="1"/>
    <xf numFmtId="0" fontId="11" fillId="0" borderId="0" xfId="0" applyFont="1"/>
    <xf numFmtId="165" fontId="0" fillId="0" borderId="0" xfId="1" applyNumberFormat="1" applyFont="1"/>
    <xf numFmtId="165" fontId="8" fillId="0" borderId="0" xfId="1" applyNumberFormat="1" applyFont="1"/>
    <xf numFmtId="0" fontId="1" fillId="0" borderId="0" xfId="0" applyFont="1"/>
    <xf numFmtId="0" fontId="12" fillId="0" borderId="0" xfId="0" applyFont="1"/>
    <xf numFmtId="0" fontId="0" fillId="0" borderId="3" xfId="0" applyBorder="1"/>
    <xf numFmtId="10" fontId="7" fillId="0" borderId="0" xfId="1" applyNumberFormat="1" applyFont="1"/>
    <xf numFmtId="2" fontId="7" fillId="0" borderId="0" xfId="1" applyNumberFormat="1" applyFont="1"/>
    <xf numFmtId="2" fontId="0" fillId="0" borderId="0" xfId="0" applyNumberFormat="1"/>
    <xf numFmtId="10" fontId="13" fillId="0" borderId="0" xfId="0" applyNumberFormat="1" applyFont="1"/>
    <xf numFmtId="10" fontId="0" fillId="0" borderId="0" xfId="1" applyNumberFormat="1" applyFont="1"/>
    <xf numFmtId="10" fontId="8" fillId="0" borderId="0" xfId="0" applyNumberFormat="1" applyFont="1"/>
    <xf numFmtId="0" fontId="14" fillId="0" borderId="0" xfId="0" applyFont="1"/>
    <xf numFmtId="10" fontId="0" fillId="0" borderId="0" xfId="0" applyNumberFormat="1"/>
    <xf numFmtId="0" fontId="0" fillId="0" borderId="0" xfId="0" applyNumberFormat="1"/>
    <xf numFmtId="0" fontId="15" fillId="0" borderId="0" xfId="0" applyFont="1"/>
    <xf numFmtId="0" fontId="6" fillId="0" borderId="0" xfId="0" applyFont="1"/>
    <xf numFmtId="4" fontId="0" fillId="0" borderId="0" xfId="0" applyNumberFormat="1" applyFont="1"/>
    <xf numFmtId="0" fontId="0" fillId="0" borderId="0" xfId="0" applyFont="1"/>
    <xf numFmtId="9" fontId="0" fillId="4" borderId="0" xfId="0" applyNumberFormat="1" applyFill="1"/>
    <xf numFmtId="10" fontId="0" fillId="4" borderId="0" xfId="0" applyNumberFormat="1" applyFill="1"/>
    <xf numFmtId="2" fontId="8" fillId="0" borderId="0" xfId="0" applyNumberFormat="1" applyFont="1"/>
    <xf numFmtId="0" fontId="0" fillId="4" borderId="0" xfId="0" applyFill="1"/>
    <xf numFmtId="0" fontId="17" fillId="0" borderId="0" xfId="0" applyFont="1" applyBorder="1" applyAlignment="1">
      <alignment wrapText="1"/>
    </xf>
    <xf numFmtId="0" fontId="18" fillId="0" borderId="0" xfId="0" applyFont="1" applyBorder="1" applyAlignment="1">
      <alignment wrapText="1"/>
    </xf>
    <xf numFmtId="4" fontId="19" fillId="0" borderId="0" xfId="0" applyNumberFormat="1" applyFont="1" applyBorder="1" applyAlignment="1">
      <alignment wrapText="1"/>
    </xf>
    <xf numFmtId="0" fontId="20" fillId="0" borderId="0" xfId="0" applyFont="1" applyBorder="1" applyAlignment="1">
      <alignment wrapText="1"/>
    </xf>
    <xf numFmtId="165" fontId="0" fillId="0" borderId="0" xfId="0" applyNumberFormat="1"/>
    <xf numFmtId="165" fontId="0" fillId="4" borderId="0" xfId="0" applyNumberFormat="1" applyFill="1"/>
    <xf numFmtId="9" fontId="0" fillId="0" borderId="0" xfId="0" applyNumberFormat="1"/>
    <xf numFmtId="4" fontId="8" fillId="4" borderId="0" xfId="0" applyNumberFormat="1" applyFont="1" applyFill="1"/>
    <xf numFmtId="2" fontId="0" fillId="4" borderId="0" xfId="0" applyNumberFormat="1" applyFont="1" applyFill="1"/>
    <xf numFmtId="0" fontId="0" fillId="0" borderId="0" xfId="2" applyNumberFormat="1" applyFont="1"/>
    <xf numFmtId="2" fontId="0" fillId="4" borderId="0" xfId="0" applyNumberFormat="1" applyFill="1"/>
    <xf numFmtId="1" fontId="0" fillId="0" borderId="0" xfId="0" applyNumberFormat="1"/>
    <xf numFmtId="2" fontId="4" fillId="0" borderId="0" xfId="0" applyNumberFormat="1" applyFont="1" applyBorder="1"/>
    <xf numFmtId="2" fontId="4" fillId="0" borderId="0" xfId="0" applyNumberFormat="1" applyFont="1" applyFill="1" applyBorder="1"/>
    <xf numFmtId="2" fontId="6" fillId="0" borderId="0" xfId="0" applyNumberFormat="1" applyFont="1" applyBorder="1"/>
    <xf numFmtId="2" fontId="6" fillId="4" borderId="0" xfId="0" applyNumberFormat="1" applyFont="1" applyFill="1" applyBorder="1"/>
    <xf numFmtId="2" fontId="8" fillId="0" borderId="0" xfId="0" applyNumberFormat="1" applyFont="1" applyBorder="1"/>
    <xf numFmtId="17" fontId="0" fillId="0" borderId="0" xfId="0" applyNumberFormat="1"/>
    <xf numFmtId="10" fontId="8" fillId="4" borderId="0" xfId="0" applyNumberFormat="1" applyFont="1" applyFill="1"/>
    <xf numFmtId="0" fontId="8" fillId="4" borderId="0" xfId="0" applyFont="1" applyFill="1"/>
    <xf numFmtId="9" fontId="0" fillId="0" borderId="0" xfId="1" applyFont="1"/>
    <xf numFmtId="164" fontId="7" fillId="0" borderId="0" xfId="2" applyFont="1"/>
    <xf numFmtId="164" fontId="0" fillId="0" borderId="0" xfId="2" applyFont="1"/>
    <xf numFmtId="164" fontId="8" fillId="0" borderId="0" xfId="2" applyFont="1"/>
    <xf numFmtId="164" fontId="21" fillId="0" borderId="0" xfId="2" applyFont="1"/>
    <xf numFmtId="0" fontId="21" fillId="0" borderId="0" xfId="0" applyFont="1"/>
    <xf numFmtId="166" fontId="0" fillId="0" borderId="0" xfId="0" applyNumberFormat="1"/>
    <xf numFmtId="0" fontId="22" fillId="0" borderId="0" xfId="0" applyFont="1"/>
    <xf numFmtId="10" fontId="8" fillId="0" borderId="0" xfId="1" applyNumberFormat="1" applyFont="1"/>
    <xf numFmtId="0" fontId="11" fillId="0" borderId="0" xfId="0" applyFont="1" applyBorder="1"/>
    <xf numFmtId="165" fontId="0" fillId="4" borderId="0" xfId="1" applyNumberFormat="1" applyFont="1" applyFill="1"/>
    <xf numFmtId="0" fontId="23" fillId="0" borderId="0" xfId="0" applyFont="1" applyBorder="1" applyAlignment="1">
      <alignment wrapText="1"/>
    </xf>
    <xf numFmtId="0" fontId="24" fillId="2" borderId="1" xfId="0" applyFont="1" applyFill="1" applyBorder="1"/>
    <xf numFmtId="0" fontId="24" fillId="2" borderId="1" xfId="0" applyFont="1" applyFill="1" applyBorder="1" applyAlignment="1">
      <alignment wrapText="1"/>
    </xf>
    <xf numFmtId="0" fontId="24" fillId="3" borderId="2" xfId="0" applyFont="1" applyFill="1" applyBorder="1"/>
    <xf numFmtId="0" fontId="25" fillId="0" borderId="0" xfId="0" applyFont="1" applyBorder="1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5"/>
  <sheetViews>
    <sheetView tabSelected="1" workbookViewId="0">
      <selection activeCell="M3" sqref="M3"/>
    </sheetView>
  </sheetViews>
  <sheetFormatPr defaultRowHeight="15"/>
  <cols>
    <col min="1" max="1" width="28.42578125" bestFit="1" customWidth="1"/>
    <col min="2" max="8" width="13.28515625" bestFit="1" customWidth="1"/>
  </cols>
  <sheetData>
    <row r="1" spans="1:8">
      <c r="H1" s="47"/>
    </row>
    <row r="2" spans="1:8" ht="15.75">
      <c r="G2" s="6" t="s">
        <v>53</v>
      </c>
    </row>
    <row r="3" spans="1:8" ht="23.25">
      <c r="A3" s="70" t="s">
        <v>0</v>
      </c>
      <c r="B3" s="70" t="s">
        <v>1</v>
      </c>
      <c r="C3" s="70" t="s">
        <v>2</v>
      </c>
      <c r="D3" s="70" t="s">
        <v>3</v>
      </c>
      <c r="E3" s="70" t="s">
        <v>4</v>
      </c>
      <c r="F3" s="70" t="s">
        <v>5</v>
      </c>
      <c r="G3" s="70" t="s">
        <v>127</v>
      </c>
      <c r="H3" s="70" t="s">
        <v>128</v>
      </c>
    </row>
    <row r="4" spans="1:8" ht="15.75">
      <c r="A4" s="72" t="s">
        <v>6</v>
      </c>
      <c r="B4" s="4"/>
      <c r="C4" s="4"/>
      <c r="D4" s="4"/>
      <c r="E4" s="4"/>
      <c r="F4" s="4"/>
    </row>
    <row r="5" spans="1:8" ht="15.75">
      <c r="A5" s="72" t="s">
        <v>7</v>
      </c>
      <c r="B5" s="4"/>
      <c r="C5" s="4"/>
      <c r="D5" s="4"/>
      <c r="E5" s="4"/>
      <c r="F5" s="4"/>
    </row>
    <row r="6" spans="1:8" ht="31.5">
      <c r="A6" s="3" t="s">
        <v>18</v>
      </c>
      <c r="B6" s="26">
        <v>12245.44</v>
      </c>
      <c r="C6" s="26">
        <v>12446.42</v>
      </c>
      <c r="D6" s="26">
        <v>12839.07</v>
      </c>
      <c r="E6" s="53">
        <v>13330.16</v>
      </c>
      <c r="F6" s="53">
        <v>13068.89</v>
      </c>
      <c r="G6" s="51">
        <f>Capex!E16</f>
        <v>16001.597900000001</v>
      </c>
      <c r="H6" s="51">
        <f>Capex!F16</f>
        <v>15671.977500000001</v>
      </c>
    </row>
    <row r="7" spans="1:8" ht="15.75">
      <c r="A7" s="3" t="s">
        <v>21</v>
      </c>
      <c r="B7" s="26">
        <v>422.67</v>
      </c>
      <c r="C7" s="26">
        <v>177.22</v>
      </c>
      <c r="D7" s="26">
        <v>652.76</v>
      </c>
      <c r="E7" s="53">
        <v>231.35</v>
      </c>
      <c r="F7" s="53">
        <v>206.16</v>
      </c>
      <c r="G7" s="51">
        <f>Capex!E17</f>
        <v>376.26</v>
      </c>
      <c r="H7" s="51">
        <f>Capex!F17</f>
        <v>476.26</v>
      </c>
    </row>
    <row r="8" spans="1:8" ht="15.75">
      <c r="A8" s="3" t="s">
        <v>20</v>
      </c>
      <c r="B8" s="26">
        <v>4483.24</v>
      </c>
      <c r="C8" s="26">
        <v>4144.37</v>
      </c>
      <c r="D8" s="26">
        <v>3877.33</v>
      </c>
      <c r="E8" s="53">
        <v>3564.21</v>
      </c>
      <c r="F8" s="53">
        <v>3273.13</v>
      </c>
      <c r="G8" s="53">
        <v>3273.13</v>
      </c>
      <c r="H8" s="53">
        <v>3273.13</v>
      </c>
    </row>
    <row r="9" spans="1:8" ht="31.5">
      <c r="A9" s="3" t="s">
        <v>19</v>
      </c>
      <c r="B9" s="53">
        <v>0</v>
      </c>
      <c r="C9" s="53">
        <v>0</v>
      </c>
      <c r="D9" s="53">
        <v>0</v>
      </c>
      <c r="E9" s="53">
        <v>65.849999999999994</v>
      </c>
      <c r="F9" s="53">
        <v>70.099999999999994</v>
      </c>
      <c r="G9" s="53">
        <v>70.099999999999994</v>
      </c>
      <c r="H9" s="53">
        <v>70.099999999999994</v>
      </c>
    </row>
    <row r="10" spans="1:8" ht="15.75">
      <c r="A10" s="3" t="s">
        <v>8</v>
      </c>
      <c r="B10" s="53"/>
      <c r="C10" s="53"/>
      <c r="D10" s="53"/>
      <c r="E10" s="53"/>
      <c r="F10" s="53"/>
      <c r="G10" s="26"/>
      <c r="H10" s="26"/>
    </row>
    <row r="11" spans="1:8" ht="15.75">
      <c r="A11" s="3" t="s">
        <v>22</v>
      </c>
      <c r="B11" s="26">
        <v>10.08</v>
      </c>
      <c r="C11" s="26">
        <v>11.34</v>
      </c>
      <c r="D11" s="26">
        <v>23.31</v>
      </c>
      <c r="E11" s="53">
        <v>18.399999999999999</v>
      </c>
      <c r="F11" s="53">
        <v>28.41</v>
      </c>
      <c r="G11" s="51">
        <v>30</v>
      </c>
      <c r="H11" s="51">
        <v>34</v>
      </c>
    </row>
    <row r="12" spans="1:8" ht="15.75">
      <c r="A12" s="3" t="s">
        <v>23</v>
      </c>
      <c r="B12" s="26">
        <v>262.2</v>
      </c>
      <c r="C12" s="26">
        <v>246.32</v>
      </c>
      <c r="D12" s="26">
        <v>107.6</v>
      </c>
      <c r="E12" s="53">
        <v>349.22</v>
      </c>
      <c r="F12" s="53">
        <v>708.14</v>
      </c>
      <c r="G12" s="51">
        <f>F12+25</f>
        <v>733.14</v>
      </c>
      <c r="H12" s="51">
        <f t="shared" ref="H12" si="0">G12+25</f>
        <v>758.14</v>
      </c>
    </row>
    <row r="13" spans="1:8" ht="15.75">
      <c r="A13" s="3" t="s">
        <v>54</v>
      </c>
      <c r="B13" s="26">
        <v>283.57</v>
      </c>
      <c r="C13" s="26">
        <v>0</v>
      </c>
      <c r="D13" s="26">
        <v>0</v>
      </c>
      <c r="E13" s="53">
        <v>0</v>
      </c>
      <c r="F13" s="53">
        <v>0</v>
      </c>
      <c r="G13" s="26">
        <v>0</v>
      </c>
      <c r="H13" s="26">
        <v>0</v>
      </c>
    </row>
    <row r="14" spans="1:8" ht="15.75">
      <c r="A14" s="3" t="s">
        <v>24</v>
      </c>
      <c r="B14" s="26">
        <v>76.790000000000006</v>
      </c>
      <c r="C14" s="26">
        <v>138.35</v>
      </c>
      <c r="D14" s="26">
        <v>136.29</v>
      </c>
      <c r="E14" s="53">
        <v>224.64</v>
      </c>
      <c r="F14" s="53">
        <v>0</v>
      </c>
      <c r="G14" s="53">
        <v>0</v>
      </c>
      <c r="H14" s="53">
        <v>0</v>
      </c>
    </row>
    <row r="15" spans="1:8" ht="31.5">
      <c r="A15" s="3" t="s">
        <v>25</v>
      </c>
      <c r="B15" s="53">
        <v>0</v>
      </c>
      <c r="C15" s="53">
        <v>0</v>
      </c>
      <c r="D15" s="53">
        <v>0</v>
      </c>
      <c r="E15" s="53">
        <v>212.96</v>
      </c>
      <c r="F15" s="53">
        <v>0</v>
      </c>
      <c r="G15" s="53">
        <v>0</v>
      </c>
      <c r="H15" s="53">
        <v>0</v>
      </c>
    </row>
    <row r="16" spans="1:8" ht="31.5">
      <c r="A16" s="3" t="s">
        <v>26</v>
      </c>
      <c r="B16" s="26">
        <v>8.68</v>
      </c>
      <c r="C16" s="53">
        <v>0</v>
      </c>
      <c r="D16" s="53">
        <v>0</v>
      </c>
      <c r="E16" s="53">
        <v>133.83000000000001</v>
      </c>
      <c r="F16" s="53">
        <v>345.88</v>
      </c>
      <c r="G16" s="54">
        <v>350</v>
      </c>
      <c r="H16" s="54">
        <v>350</v>
      </c>
    </row>
    <row r="17" spans="1:8" ht="31.5">
      <c r="A17" s="5" t="s">
        <v>36</v>
      </c>
      <c r="B17" s="55">
        <f>SUM(B6:B16)</f>
        <v>17792.670000000002</v>
      </c>
      <c r="C17" s="55">
        <f>SUM(C6:C16)</f>
        <v>17164.019999999997</v>
      </c>
      <c r="D17" s="55">
        <f>SUM(D6:D16)</f>
        <v>17636.36</v>
      </c>
      <c r="E17" s="55">
        <f>SUM(E6:E16)</f>
        <v>18130.620000000003</v>
      </c>
      <c r="F17" s="55">
        <f>SUM(F6:F16)</f>
        <v>17700.71</v>
      </c>
      <c r="G17" s="56">
        <f t="shared" ref="G17:H17" si="1">SUM(G6:G16)</f>
        <v>20834.227899999998</v>
      </c>
      <c r="H17" s="56">
        <f t="shared" si="1"/>
        <v>20633.607499999998</v>
      </c>
    </row>
    <row r="18" spans="1:8" ht="15.75">
      <c r="A18" s="3" t="s">
        <v>9</v>
      </c>
      <c r="B18" s="53"/>
      <c r="C18" s="53"/>
      <c r="D18" s="53"/>
      <c r="E18" s="53"/>
      <c r="F18" s="53"/>
      <c r="G18" s="26"/>
      <c r="H18" s="26"/>
    </row>
    <row r="19" spans="1:8" ht="15.75">
      <c r="A19" s="3" t="s">
        <v>27</v>
      </c>
      <c r="B19" s="26">
        <v>10876.95</v>
      </c>
      <c r="C19" s="26">
        <v>12513.37</v>
      </c>
      <c r="D19" s="26">
        <v>14210.29</v>
      </c>
      <c r="E19" s="53">
        <v>17011.86</v>
      </c>
      <c r="F19" s="53">
        <v>17788.11</v>
      </c>
      <c r="G19" s="26">
        <f>F19+800</f>
        <v>18588.11</v>
      </c>
      <c r="H19" s="26">
        <f t="shared" ref="H19" si="2">G19+800</f>
        <v>19388.11</v>
      </c>
    </row>
    <row r="20" spans="1:8" ht="15.75">
      <c r="A20" s="3" t="s">
        <v>10</v>
      </c>
      <c r="B20" s="53"/>
      <c r="C20" s="53"/>
      <c r="D20" s="26"/>
      <c r="E20" s="53"/>
      <c r="F20" s="53"/>
      <c r="G20" s="26"/>
      <c r="H20" s="26"/>
    </row>
    <row r="21" spans="1:8" ht="15.75">
      <c r="A21" s="3" t="s">
        <v>28</v>
      </c>
      <c r="B21" s="26">
        <v>8796.1</v>
      </c>
      <c r="C21" s="26">
        <v>13055.76</v>
      </c>
      <c r="D21" s="26">
        <v>11705.82</v>
      </c>
      <c r="E21" s="53">
        <v>11668.94</v>
      </c>
      <c r="F21" s="53">
        <v>7436.05</v>
      </c>
      <c r="G21" s="26">
        <v>7000</v>
      </c>
      <c r="H21" s="26">
        <v>7000</v>
      </c>
    </row>
    <row r="22" spans="1:8" ht="31.5">
      <c r="A22" s="3" t="s">
        <v>29</v>
      </c>
      <c r="B22" s="26">
        <v>2795.7</v>
      </c>
      <c r="C22" s="26">
        <v>1630.42</v>
      </c>
      <c r="D22" s="26">
        <v>327.68</v>
      </c>
      <c r="E22" s="53">
        <v>80.239999999999995</v>
      </c>
      <c r="F22" s="53">
        <v>3299.82</v>
      </c>
      <c r="G22" s="26">
        <f ca="1">G52-G17-G19-G21-G23-G24-G25-G26</f>
        <v>6841.7549871134033</v>
      </c>
      <c r="H22" s="26">
        <f t="shared" ref="H22" ca="1" si="3">H52-H17-H19-H21-H23-H24-H25-H26</f>
        <v>14755.58297920628</v>
      </c>
    </row>
    <row r="23" spans="1:8" ht="31.5">
      <c r="A23" s="3" t="s">
        <v>30</v>
      </c>
      <c r="B23" s="26">
        <v>345.63</v>
      </c>
      <c r="C23" s="26">
        <v>639.04999999999995</v>
      </c>
      <c r="D23" s="26">
        <v>655.34</v>
      </c>
      <c r="E23" s="53">
        <v>381.09</v>
      </c>
      <c r="F23" s="53">
        <v>436.42</v>
      </c>
      <c r="G23" s="26">
        <v>450</v>
      </c>
      <c r="H23" s="26">
        <v>450</v>
      </c>
    </row>
    <row r="24" spans="1:8" ht="15.75">
      <c r="A24" s="3" t="s">
        <v>31</v>
      </c>
      <c r="B24" s="26">
        <v>310.76</v>
      </c>
      <c r="C24" s="26">
        <v>300.33999999999997</v>
      </c>
      <c r="D24" s="26">
        <v>445.67</v>
      </c>
      <c r="E24" s="53">
        <v>390.18</v>
      </c>
      <c r="F24" s="53">
        <v>505.01</v>
      </c>
      <c r="G24" s="26">
        <v>510</v>
      </c>
      <c r="H24" s="26">
        <v>510</v>
      </c>
    </row>
    <row r="25" spans="1:8" ht="15.75">
      <c r="A25" s="3"/>
      <c r="B25" s="26">
        <v>5.23</v>
      </c>
      <c r="C25" s="26">
        <v>48.21</v>
      </c>
      <c r="D25" s="26">
        <v>48.21</v>
      </c>
      <c r="E25" s="53">
        <v>44.46</v>
      </c>
      <c r="F25" s="53">
        <v>1.07</v>
      </c>
      <c r="G25" s="53">
        <v>1.07</v>
      </c>
      <c r="H25" s="53">
        <v>1.07</v>
      </c>
    </row>
    <row r="26" spans="1:8" ht="15.75">
      <c r="A26" s="3" t="s">
        <v>33</v>
      </c>
      <c r="B26" s="26">
        <v>914.97</v>
      </c>
      <c r="C26" s="26">
        <v>1410.38</v>
      </c>
      <c r="D26" s="26">
        <v>1354.48</v>
      </c>
      <c r="E26" s="53">
        <v>1502.82</v>
      </c>
      <c r="F26" s="53">
        <v>1715.53</v>
      </c>
      <c r="G26" s="26">
        <v>1800</v>
      </c>
      <c r="H26" s="26">
        <v>1800</v>
      </c>
    </row>
    <row r="27" spans="1:8" ht="15.75">
      <c r="A27" s="5" t="s">
        <v>35</v>
      </c>
      <c r="B27" s="55">
        <f>SUM(B19:B26)</f>
        <v>24045.340000000004</v>
      </c>
      <c r="C27" s="55">
        <f>SUM(C19:C26)</f>
        <v>29597.530000000002</v>
      </c>
      <c r="D27" s="55">
        <f>SUM(D19:D26)</f>
        <v>28747.489999999998</v>
      </c>
      <c r="E27" s="55">
        <f>SUM(E19:E26)</f>
        <v>31079.590000000004</v>
      </c>
      <c r="F27" s="55">
        <f t="shared" ref="F27" si="4">SUM(F19:F26)</f>
        <v>31182.009999999995</v>
      </c>
      <c r="G27" s="39">
        <f ca="1">SUM(G19:G26)</f>
        <v>35190.934987113404</v>
      </c>
      <c r="H27" s="39">
        <f t="shared" ref="H27" ca="1" si="5">SUM(H19:H26)</f>
        <v>43904.76297920628</v>
      </c>
    </row>
    <row r="28" spans="1:8" s="1" customFormat="1" ht="15.75">
      <c r="A28" s="5" t="s">
        <v>34</v>
      </c>
      <c r="B28" s="55">
        <f t="shared" ref="B28:G28" si="6">SUM(B27,B17)</f>
        <v>41838.010000000009</v>
      </c>
      <c r="C28" s="55">
        <f t="shared" si="6"/>
        <v>46761.55</v>
      </c>
      <c r="D28" s="55">
        <f t="shared" si="6"/>
        <v>46383.85</v>
      </c>
      <c r="E28" s="55">
        <f t="shared" si="6"/>
        <v>49210.210000000006</v>
      </c>
      <c r="F28" s="55">
        <f t="shared" si="6"/>
        <v>48882.719999999994</v>
      </c>
      <c r="G28" s="57">
        <f t="shared" ca="1" si="6"/>
        <v>56025.162887113402</v>
      </c>
      <c r="H28" s="57">
        <f t="shared" ref="H28" ca="1" si="7">SUM(H27,H17)</f>
        <v>64538.370479206278</v>
      </c>
    </row>
    <row r="29" spans="1:8" ht="15.75">
      <c r="A29" s="72" t="s">
        <v>11</v>
      </c>
      <c r="B29" s="53"/>
      <c r="C29" s="53"/>
      <c r="D29" s="53"/>
      <c r="E29" s="53"/>
      <c r="F29" s="53"/>
      <c r="G29" s="26"/>
      <c r="H29" s="26"/>
    </row>
    <row r="30" spans="1:8" ht="15.75">
      <c r="A30" s="72" t="s">
        <v>12</v>
      </c>
      <c r="B30" s="53"/>
      <c r="C30" s="53"/>
      <c r="D30" s="53"/>
      <c r="E30" s="53"/>
      <c r="F30" s="53"/>
      <c r="G30" s="26"/>
      <c r="H30" s="26"/>
    </row>
    <row r="31" spans="1:8" ht="15.75">
      <c r="A31" s="3" t="s">
        <v>37</v>
      </c>
      <c r="B31" s="26">
        <v>1787.96</v>
      </c>
      <c r="C31" s="26">
        <v>1787.96</v>
      </c>
      <c r="D31" s="26">
        <v>1787.96</v>
      </c>
      <c r="E31" s="53">
        <v>1787.96</v>
      </c>
      <c r="F31" s="53">
        <v>1787.96</v>
      </c>
      <c r="G31" s="53">
        <v>1787.96</v>
      </c>
      <c r="H31" s="53">
        <v>1787.96</v>
      </c>
    </row>
    <row r="32" spans="1:8" ht="15.75">
      <c r="A32" s="3" t="s">
        <v>38</v>
      </c>
      <c r="B32" s="26">
        <v>15728.35</v>
      </c>
      <c r="C32" s="26">
        <v>16233.27</v>
      </c>
      <c r="D32" s="26">
        <v>17153.580000000002</v>
      </c>
      <c r="E32" s="53">
        <v>17480.12</v>
      </c>
      <c r="F32" s="53">
        <v>20611.52</v>
      </c>
      <c r="G32" s="51">
        <f ca="1">F32+'Profit and Loss Statement'!G32-Ratio!G10</f>
        <v>27753.962887113405</v>
      </c>
      <c r="H32" s="51">
        <f ca="1">G32+'Profit and Loss Statement'!H32-Ratio!H10</f>
        <v>36267.170479206274</v>
      </c>
    </row>
    <row r="33" spans="1:8" ht="15.75">
      <c r="A33" s="5" t="s">
        <v>50</v>
      </c>
      <c r="B33" s="55">
        <f>SUM(B31:B32)</f>
        <v>17516.310000000001</v>
      </c>
      <c r="C33" s="55">
        <f>SUM(C31:C32)</f>
        <v>18021.23</v>
      </c>
      <c r="D33" s="55">
        <f>SUM(D31:D32)</f>
        <v>18941.54</v>
      </c>
      <c r="E33" s="55">
        <f>SUM(E31:E32)</f>
        <v>19268.079999999998</v>
      </c>
      <c r="F33" s="55">
        <f t="shared" ref="F33:H33" si="8">SUM(F31:F32)</f>
        <v>22399.48</v>
      </c>
      <c r="G33" s="55">
        <f t="shared" ca="1" si="8"/>
        <v>29541.922887113404</v>
      </c>
      <c r="H33" s="55">
        <f t="shared" ca="1" si="8"/>
        <v>38055.130479206273</v>
      </c>
    </row>
    <row r="34" spans="1:8" ht="15.75">
      <c r="A34" s="72" t="s">
        <v>13</v>
      </c>
      <c r="B34" s="53"/>
      <c r="C34" s="53"/>
      <c r="D34" s="53"/>
      <c r="E34" s="53"/>
      <c r="F34" s="53"/>
      <c r="G34" s="26"/>
      <c r="H34" s="26"/>
    </row>
    <row r="35" spans="1:8" ht="15.75">
      <c r="A35" s="72" t="s">
        <v>14</v>
      </c>
      <c r="B35" s="53"/>
      <c r="C35" s="53"/>
      <c r="D35" s="53"/>
      <c r="E35" s="53"/>
      <c r="F35" s="53"/>
      <c r="G35" s="26"/>
      <c r="H35" s="26"/>
    </row>
    <row r="36" spans="1:8" ht="15.75">
      <c r="A36" s="3" t="s">
        <v>15</v>
      </c>
      <c r="B36" s="53"/>
      <c r="C36" s="53"/>
      <c r="D36" s="53"/>
      <c r="E36" s="53"/>
      <c r="F36" s="53"/>
      <c r="G36" s="26"/>
      <c r="H36" s="26"/>
    </row>
    <row r="37" spans="1:8" ht="15.75">
      <c r="A37" s="3" t="s">
        <v>39</v>
      </c>
      <c r="B37" s="26">
        <v>5993.77</v>
      </c>
      <c r="C37" s="26">
        <v>4316.7</v>
      </c>
      <c r="D37" s="26">
        <v>3940.01</v>
      </c>
      <c r="E37" s="53">
        <v>3230.44</v>
      </c>
      <c r="F37" s="53">
        <v>1155.4100000000001</v>
      </c>
      <c r="G37" s="53">
        <v>1155.4100000000001</v>
      </c>
      <c r="H37" s="53">
        <v>1155.4100000000001</v>
      </c>
    </row>
    <row r="38" spans="1:8" ht="15.75">
      <c r="A38" s="3" t="s">
        <v>40</v>
      </c>
      <c r="B38" s="26">
        <v>255</v>
      </c>
      <c r="C38" s="26">
        <v>264.66000000000003</v>
      </c>
      <c r="D38" s="26">
        <v>277.66000000000003</v>
      </c>
      <c r="E38" s="53">
        <v>62.59</v>
      </c>
      <c r="F38" s="53">
        <v>105.48</v>
      </c>
      <c r="G38" s="53">
        <v>105.48</v>
      </c>
      <c r="H38" s="53">
        <v>105.48</v>
      </c>
    </row>
    <row r="39" spans="1:8" ht="31.5">
      <c r="A39" s="3" t="s">
        <v>41</v>
      </c>
      <c r="B39" s="53">
        <v>0</v>
      </c>
      <c r="C39" s="53">
        <v>0</v>
      </c>
      <c r="D39" s="53">
        <v>0</v>
      </c>
      <c r="E39" s="53">
        <v>0</v>
      </c>
      <c r="F39" s="53">
        <v>125.71</v>
      </c>
      <c r="G39" s="53">
        <v>125.71</v>
      </c>
      <c r="H39" s="53">
        <v>125.71</v>
      </c>
    </row>
    <row r="40" spans="1:8" ht="31.5">
      <c r="A40" s="5" t="s">
        <v>51</v>
      </c>
      <c r="B40" s="55">
        <f>SUM(B37:B39)</f>
        <v>6248.77</v>
      </c>
      <c r="C40" s="55">
        <f>SUM(C37:C39)</f>
        <v>4581.3599999999997</v>
      </c>
      <c r="D40" s="55">
        <f>SUM(D37:D39)</f>
        <v>4217.67</v>
      </c>
      <c r="E40" s="55">
        <f>SUM(E36:E39)</f>
        <v>3293.03</v>
      </c>
      <c r="F40" s="55">
        <f t="shared" ref="F40:H40" si="9">SUM(F36:F39)</f>
        <v>1386.6000000000001</v>
      </c>
      <c r="G40" s="55">
        <f t="shared" si="9"/>
        <v>1386.6000000000001</v>
      </c>
      <c r="H40" s="55">
        <f t="shared" si="9"/>
        <v>1386.6000000000001</v>
      </c>
    </row>
    <row r="41" spans="1:8" ht="15.75">
      <c r="A41" s="72" t="s">
        <v>16</v>
      </c>
      <c r="B41" s="53"/>
      <c r="C41" s="53"/>
      <c r="D41" s="53"/>
      <c r="E41" s="53"/>
      <c r="F41" s="53"/>
      <c r="G41" s="26"/>
      <c r="H41" s="26"/>
    </row>
    <row r="42" spans="1:8" ht="15.75">
      <c r="A42" s="3" t="s">
        <v>15</v>
      </c>
      <c r="B42" s="53"/>
      <c r="C42" s="53"/>
      <c r="D42" s="53"/>
      <c r="E42" s="53"/>
      <c r="F42" s="53"/>
      <c r="G42" s="26"/>
      <c r="H42" s="26"/>
    </row>
    <row r="43" spans="1:8" ht="15.75">
      <c r="A43" s="3" t="s">
        <v>42</v>
      </c>
      <c r="B43" s="26">
        <v>8389.2999999999993</v>
      </c>
      <c r="C43" s="26">
        <v>14536.82</v>
      </c>
      <c r="D43" s="26">
        <v>10433.68</v>
      </c>
      <c r="E43" s="53">
        <v>12686.81</v>
      </c>
      <c r="F43" s="53">
        <v>0</v>
      </c>
      <c r="G43" s="53">
        <v>0</v>
      </c>
      <c r="H43" s="53">
        <v>0</v>
      </c>
    </row>
    <row r="44" spans="1:8" ht="15.75">
      <c r="A44" s="3" t="s">
        <v>17</v>
      </c>
      <c r="B44" s="26">
        <v>5970.36</v>
      </c>
      <c r="C44" s="53"/>
      <c r="D44" s="53"/>
      <c r="E44" s="53"/>
      <c r="F44" s="53"/>
      <c r="G44" s="26"/>
      <c r="H44" s="26"/>
    </row>
    <row r="45" spans="1:8" ht="47.25">
      <c r="A45" s="3" t="s">
        <v>43</v>
      </c>
      <c r="B45" s="53"/>
      <c r="C45" s="26">
        <v>20.41</v>
      </c>
      <c r="D45" s="26">
        <v>49.33</v>
      </c>
      <c r="E45" s="53">
        <v>531.9</v>
      </c>
      <c r="F45" s="53">
        <v>1167.3499999999999</v>
      </c>
      <c r="G45" s="53">
        <v>1167.3499999999999</v>
      </c>
      <c r="H45" s="53">
        <v>1167.3499999999999</v>
      </c>
    </row>
    <row r="46" spans="1:8" ht="63">
      <c r="A46" s="3" t="s">
        <v>44</v>
      </c>
      <c r="B46" s="53"/>
      <c r="C46" s="26">
        <v>5591.39</v>
      </c>
      <c r="D46" s="26">
        <v>9889.7199999999993</v>
      </c>
      <c r="E46" s="53">
        <v>8154.39</v>
      </c>
      <c r="F46" s="53">
        <v>15194.31</v>
      </c>
      <c r="G46" s="53">
        <v>15194.31</v>
      </c>
      <c r="H46" s="53">
        <v>15194.31</v>
      </c>
    </row>
    <row r="47" spans="1:8" ht="31.5">
      <c r="A47" s="3" t="s">
        <v>45</v>
      </c>
      <c r="B47" s="26">
        <v>1974.56</v>
      </c>
      <c r="C47" s="26">
        <v>2466.41</v>
      </c>
      <c r="D47" s="26">
        <v>1526.35</v>
      </c>
      <c r="E47" s="53">
        <v>3767.85</v>
      </c>
      <c r="F47" s="53">
        <v>7020.85</v>
      </c>
      <c r="G47" s="53">
        <v>7020.85</v>
      </c>
      <c r="H47" s="53">
        <v>7020.85</v>
      </c>
    </row>
    <row r="48" spans="1:8" ht="15.75">
      <c r="A48" s="3" t="s">
        <v>46</v>
      </c>
      <c r="B48" s="26">
        <v>1318.81</v>
      </c>
      <c r="C48" s="26">
        <v>825.87</v>
      </c>
      <c r="D48" s="26">
        <v>581.26</v>
      </c>
      <c r="E48" s="53">
        <v>558.76</v>
      </c>
      <c r="F48" s="53">
        <v>690.54</v>
      </c>
      <c r="G48" s="53">
        <v>690.54</v>
      </c>
      <c r="H48" s="53">
        <v>690.54</v>
      </c>
    </row>
    <row r="49" spans="1:8" ht="15.75">
      <c r="A49" s="3" t="s">
        <v>47</v>
      </c>
      <c r="B49" s="26">
        <v>391.5</v>
      </c>
      <c r="C49" s="26">
        <v>540.09</v>
      </c>
      <c r="D49" s="26">
        <v>648.23</v>
      </c>
      <c r="E49" s="53">
        <v>856.01</v>
      </c>
      <c r="F49" s="53">
        <v>863.98</v>
      </c>
      <c r="G49" s="53">
        <v>863.98</v>
      </c>
      <c r="H49" s="53">
        <v>863.98</v>
      </c>
    </row>
    <row r="50" spans="1:8" ht="31.5">
      <c r="A50" s="3" t="s">
        <v>48</v>
      </c>
      <c r="B50" s="26">
        <v>28.4</v>
      </c>
      <c r="C50" s="26">
        <v>177.97</v>
      </c>
      <c r="D50" s="26">
        <v>96.07</v>
      </c>
      <c r="E50" s="53">
        <v>93.38</v>
      </c>
      <c r="F50" s="53">
        <v>159.61000000000001</v>
      </c>
      <c r="G50" s="53">
        <v>159.61000000000001</v>
      </c>
      <c r="H50" s="53">
        <v>159.61000000000001</v>
      </c>
    </row>
    <row r="51" spans="1:8" ht="15.75">
      <c r="A51" s="5" t="s">
        <v>52</v>
      </c>
      <c r="B51" s="55">
        <f>SUM(B43:B50)</f>
        <v>18072.93</v>
      </c>
      <c r="C51" s="55">
        <f>SUM(C43:C50)</f>
        <v>24158.959999999999</v>
      </c>
      <c r="D51" s="55">
        <f>SUM(D43:D50)</f>
        <v>23224.639999999996</v>
      </c>
      <c r="E51" s="55">
        <f>SUM(E41:E50)</f>
        <v>26649.099999999995</v>
      </c>
      <c r="F51" s="55">
        <f t="shared" ref="F51:H51" si="10">SUM(F41:F50)</f>
        <v>25096.640000000003</v>
      </c>
      <c r="G51" s="55">
        <f t="shared" si="10"/>
        <v>25096.640000000003</v>
      </c>
      <c r="H51" s="55">
        <f t="shared" si="10"/>
        <v>25096.640000000003</v>
      </c>
    </row>
    <row r="52" spans="1:8" ht="15.75">
      <c r="A52" s="5" t="s">
        <v>49</v>
      </c>
      <c r="B52" s="55">
        <f>SUM(B51,B40,B33)</f>
        <v>41838.01</v>
      </c>
      <c r="C52" s="55">
        <f>SUM(C51,C40,C33)</f>
        <v>46761.55</v>
      </c>
      <c r="D52" s="55">
        <f>SUM(D51,D40,D33)</f>
        <v>46383.85</v>
      </c>
      <c r="E52" s="55">
        <f>SUM(E51,E40,E33)</f>
        <v>49210.209999999992</v>
      </c>
      <c r="F52" s="55">
        <f t="shared" ref="F52:H52" si="11">SUM(F51,F40,F33)</f>
        <v>48882.720000000001</v>
      </c>
      <c r="G52" s="55">
        <f t="shared" ca="1" si="11"/>
        <v>56025.162887113402</v>
      </c>
      <c r="H52" s="55">
        <f t="shared" ca="1" si="11"/>
        <v>64538.370479206278</v>
      </c>
    </row>
    <row r="54" spans="1:8" ht="21">
      <c r="A54" s="68" t="s">
        <v>1050</v>
      </c>
      <c r="B54" s="26">
        <f>B27-B51-B22-B23</f>
        <v>2831.0800000000036</v>
      </c>
      <c r="C54" s="26">
        <f t="shared" ref="C54:H54" si="12">C27-C51-C22-C23</f>
        <v>3169.1000000000031</v>
      </c>
      <c r="D54" s="26">
        <f t="shared" si="12"/>
        <v>4539.8300000000017</v>
      </c>
      <c r="E54" s="26">
        <f t="shared" si="12"/>
        <v>3969.1600000000089</v>
      </c>
      <c r="F54" s="26">
        <f t="shared" si="12"/>
        <v>2349.1299999999915</v>
      </c>
      <c r="G54" s="26">
        <f t="shared" ca="1" si="12"/>
        <v>2802.5399999999972</v>
      </c>
      <c r="H54" s="26">
        <f t="shared" ca="1" si="12"/>
        <v>3602.5399999999972</v>
      </c>
    </row>
    <row r="55" spans="1:8" ht="21">
      <c r="A55" s="68" t="s">
        <v>1051</v>
      </c>
      <c r="G55" s="26">
        <f ca="1">G54-F54</f>
        <v>453.41000000000577</v>
      </c>
      <c r="H55" s="26">
        <f t="shared" ref="H55" ca="1" si="13">H54-G54</f>
        <v>800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730"/>
  <sheetViews>
    <sheetView workbookViewId="0">
      <selection sqref="A1:L1"/>
    </sheetView>
  </sheetViews>
  <sheetFormatPr defaultRowHeight="15"/>
  <cols>
    <col min="1" max="1" width="12.140625" bestFit="1" customWidth="1"/>
    <col min="4" max="4" width="10.85546875" bestFit="1" customWidth="1"/>
    <col min="8" max="8" width="11.42578125" bestFit="1" customWidth="1"/>
    <col min="9" max="9" width="9.5703125" bestFit="1" customWidth="1"/>
    <col min="10" max="10" width="7.7109375" bestFit="1" customWidth="1"/>
    <col min="11" max="11" width="10.85546875" bestFit="1" customWidth="1"/>
    <col min="12" max="12" width="7.28515625" bestFit="1" customWidth="1"/>
  </cols>
  <sheetData>
    <row r="1" spans="1:12">
      <c r="A1" s="16" t="s">
        <v>270</v>
      </c>
      <c r="B1" s="16" t="s">
        <v>1000</v>
      </c>
      <c r="C1" s="16" t="s">
        <v>1001</v>
      </c>
      <c r="D1" s="16" t="s">
        <v>1002</v>
      </c>
      <c r="E1" s="16"/>
      <c r="F1" s="16"/>
      <c r="G1" s="16"/>
      <c r="H1" s="16" t="s">
        <v>1003</v>
      </c>
      <c r="I1" s="16" t="s">
        <v>1004</v>
      </c>
      <c r="J1" s="16" t="s">
        <v>1005</v>
      </c>
      <c r="K1" s="16" t="s">
        <v>1006</v>
      </c>
      <c r="L1" s="16" t="s">
        <v>1007</v>
      </c>
    </row>
    <row r="2" spans="1:12">
      <c r="A2" t="s">
        <v>271</v>
      </c>
      <c r="B2" s="7">
        <v>1370.35</v>
      </c>
      <c r="C2" s="26">
        <f ca="1">Ratio!$G$7</f>
        <v>39.950069283032633</v>
      </c>
      <c r="D2">
        <f t="shared" ref="D2:D65" ca="1" si="0">B2/C2</f>
        <v>34.301567546517553</v>
      </c>
      <c r="H2" s="26">
        <f ca="1">I2*J2</f>
        <v>1665.6374372868993</v>
      </c>
      <c r="I2">
        <f ca="1">'Profit and Loss Statement'!H32/Ratio!H2</f>
        <v>47.616967347686533</v>
      </c>
      <c r="J2">
        <f ca="1">MAX(D2:D730)</f>
        <v>34.979914305017665</v>
      </c>
      <c r="K2">
        <f ca="1">AVERAGE(D2:D730)</f>
        <v>12.867116292418272</v>
      </c>
      <c r="L2">
        <f ca="1">MIN(D2:D730)</f>
        <v>2.3304089747734404</v>
      </c>
    </row>
    <row r="3" spans="1:12">
      <c r="A3" t="s">
        <v>272</v>
      </c>
      <c r="B3" s="7">
        <v>1366</v>
      </c>
      <c r="C3" s="26">
        <f ca="1">Ratio!$G$7</f>
        <v>39.950069283032633</v>
      </c>
      <c r="D3">
        <f t="shared" ca="1" si="0"/>
        <v>34.192681627717718</v>
      </c>
    </row>
    <row r="4" spans="1:12">
      <c r="A4" t="s">
        <v>273</v>
      </c>
      <c r="B4" s="7">
        <v>1360.85</v>
      </c>
      <c r="C4" s="26">
        <f ca="1">Ratio!$G$7</f>
        <v>39.950069283032633</v>
      </c>
      <c r="D4">
        <f t="shared" ca="1" si="0"/>
        <v>34.063770712356998</v>
      </c>
    </row>
    <row r="5" spans="1:12">
      <c r="A5" t="s">
        <v>274</v>
      </c>
      <c r="B5" s="7">
        <v>1368.3</v>
      </c>
      <c r="C5" s="26">
        <f ca="1">Ratio!$G$7</f>
        <v>39.950069283032633</v>
      </c>
      <c r="D5">
        <f t="shared" ca="1" si="0"/>
        <v>34.250253492830275</v>
      </c>
    </row>
    <row r="6" spans="1:12">
      <c r="A6" t="s">
        <v>275</v>
      </c>
      <c r="B6" s="7">
        <v>1378.2</v>
      </c>
      <c r="C6" s="26">
        <f ca="1">Ratio!$G$7</f>
        <v>39.950069283032633</v>
      </c>
      <c r="D6">
        <f t="shared" ca="1" si="0"/>
        <v>34.498062825271276</v>
      </c>
    </row>
    <row r="7" spans="1:12">
      <c r="A7" t="s">
        <v>276</v>
      </c>
      <c r="B7" s="7">
        <v>1370.6</v>
      </c>
      <c r="C7" s="26">
        <f ca="1">Ratio!$G$7</f>
        <v>39.950069283032633</v>
      </c>
      <c r="D7">
        <f t="shared" ca="1" si="0"/>
        <v>34.307825357942832</v>
      </c>
    </row>
    <row r="8" spans="1:12">
      <c r="A8" t="s">
        <v>277</v>
      </c>
      <c r="B8" s="7">
        <v>1382.4</v>
      </c>
      <c r="C8" s="26">
        <f ca="1">Ratio!$G$7</f>
        <v>39.950069283032633</v>
      </c>
      <c r="D8">
        <f t="shared" ca="1" si="0"/>
        <v>34.603194057215944</v>
      </c>
    </row>
    <row r="9" spans="1:12">
      <c r="A9" t="s">
        <v>278</v>
      </c>
      <c r="B9" s="7">
        <v>1383</v>
      </c>
      <c r="C9" s="26">
        <f ca="1">Ratio!$G$7</f>
        <v>39.950069283032633</v>
      </c>
      <c r="D9">
        <f t="shared" ca="1" si="0"/>
        <v>34.618212804636613</v>
      </c>
    </row>
    <row r="10" spans="1:12">
      <c r="A10" t="s">
        <v>279</v>
      </c>
      <c r="B10" s="7">
        <v>1376.45</v>
      </c>
      <c r="C10" s="26">
        <f ca="1">Ratio!$G$7</f>
        <v>39.950069283032633</v>
      </c>
      <c r="D10">
        <f t="shared" ca="1" si="0"/>
        <v>34.454258145294332</v>
      </c>
    </row>
    <row r="11" spans="1:12">
      <c r="A11" t="s">
        <v>280</v>
      </c>
      <c r="B11" s="7">
        <v>1381.05</v>
      </c>
      <c r="C11" s="26">
        <f ca="1">Ratio!$G$7</f>
        <v>39.950069283032633</v>
      </c>
      <c r="D11">
        <f t="shared" ca="1" si="0"/>
        <v>34.569401875519439</v>
      </c>
    </row>
    <row r="12" spans="1:12">
      <c r="A12" t="s">
        <v>281</v>
      </c>
      <c r="B12" s="7">
        <v>1397.45</v>
      </c>
      <c r="C12" s="26">
        <f ca="1">Ratio!$G$7</f>
        <v>39.950069283032633</v>
      </c>
      <c r="D12">
        <f t="shared" ca="1" si="0"/>
        <v>34.979914305017665</v>
      </c>
    </row>
    <row r="13" spans="1:12">
      <c r="A13" t="s">
        <v>282</v>
      </c>
      <c r="B13" s="7">
        <v>1387.2</v>
      </c>
      <c r="C13" s="26">
        <f ca="1">Ratio!$G$7</f>
        <v>39.950069283032633</v>
      </c>
      <c r="D13">
        <f t="shared" ca="1" si="0"/>
        <v>34.723344036581274</v>
      </c>
    </row>
    <row r="14" spans="1:12">
      <c r="A14" t="s">
        <v>283</v>
      </c>
      <c r="B14" s="7">
        <v>1378.45</v>
      </c>
      <c r="C14" s="26">
        <f ca="1">Ratio!$G$7</f>
        <v>39.950069283032633</v>
      </c>
      <c r="D14">
        <f t="shared" ca="1" si="0"/>
        <v>34.504320636696555</v>
      </c>
    </row>
    <row r="15" spans="1:12">
      <c r="A15" t="s">
        <v>284</v>
      </c>
      <c r="B15" s="7">
        <v>1284.4000000000001</v>
      </c>
      <c r="C15" s="26">
        <f ca="1">Ratio!$G$7</f>
        <v>39.950069283032633</v>
      </c>
      <c r="D15">
        <f t="shared" ca="1" si="0"/>
        <v>32.150131978507062</v>
      </c>
    </row>
    <row r="16" spans="1:12">
      <c r="A16" t="s">
        <v>285</v>
      </c>
      <c r="B16" s="7">
        <v>1173.9000000000001</v>
      </c>
      <c r="C16" s="26">
        <f ca="1">Ratio!$G$7</f>
        <v>39.950069283032633</v>
      </c>
      <c r="D16">
        <f t="shared" ca="1" si="0"/>
        <v>29.384179328534287</v>
      </c>
    </row>
    <row r="17" spans="1:4">
      <c r="A17" t="s">
        <v>286</v>
      </c>
      <c r="B17" s="7">
        <v>1304.3</v>
      </c>
      <c r="C17" s="26">
        <f ca="1">Ratio!$G$7</f>
        <v>39.950069283032633</v>
      </c>
      <c r="D17">
        <f t="shared" ca="1" si="0"/>
        <v>32.648253767959169</v>
      </c>
    </row>
    <row r="18" spans="1:4">
      <c r="A18" t="s">
        <v>287</v>
      </c>
      <c r="B18" s="7">
        <v>1268.25</v>
      </c>
      <c r="C18" s="26">
        <f ca="1">Ratio!$G$7</f>
        <v>39.950069283032633</v>
      </c>
      <c r="D18">
        <f t="shared" ca="1" si="0"/>
        <v>31.745877360434115</v>
      </c>
    </row>
    <row r="19" spans="1:4">
      <c r="A19" t="s">
        <v>288</v>
      </c>
      <c r="B19" s="7">
        <v>1317.15</v>
      </c>
      <c r="C19" s="26">
        <f ca="1">Ratio!$G$7</f>
        <v>39.950069283032633</v>
      </c>
      <c r="D19">
        <f t="shared" ca="1" si="0"/>
        <v>32.969905275218451</v>
      </c>
    </row>
    <row r="20" spans="1:4">
      <c r="A20" t="s">
        <v>289</v>
      </c>
      <c r="B20" s="7">
        <v>1369.45</v>
      </c>
      <c r="C20" s="26">
        <f ca="1">Ratio!$G$7</f>
        <v>39.950069283032633</v>
      </c>
      <c r="D20">
        <f t="shared" ca="1" si="0"/>
        <v>34.279039425386557</v>
      </c>
    </row>
    <row r="21" spans="1:4">
      <c r="A21" t="s">
        <v>290</v>
      </c>
      <c r="B21" s="7">
        <v>1339.45</v>
      </c>
      <c r="C21" s="26">
        <f ca="1">Ratio!$G$7</f>
        <v>39.950069283032633</v>
      </c>
      <c r="D21">
        <f t="shared" ca="1" si="0"/>
        <v>33.528102054353226</v>
      </c>
    </row>
    <row r="22" spans="1:4">
      <c r="A22" t="s">
        <v>291</v>
      </c>
      <c r="B22" s="7">
        <v>1253.6500000000001</v>
      </c>
      <c r="C22" s="26">
        <f ca="1">Ratio!$G$7</f>
        <v>39.950069283032633</v>
      </c>
      <c r="D22">
        <f t="shared" ca="1" si="0"/>
        <v>31.380421173197895</v>
      </c>
    </row>
    <row r="23" spans="1:4">
      <c r="A23" t="s">
        <v>292</v>
      </c>
      <c r="B23" s="7">
        <v>1249.4000000000001</v>
      </c>
      <c r="C23" s="26">
        <f ca="1">Ratio!$G$7</f>
        <v>39.950069283032633</v>
      </c>
      <c r="D23">
        <f t="shared" ca="1" si="0"/>
        <v>31.274038378968172</v>
      </c>
    </row>
    <row r="24" spans="1:4">
      <c r="A24" t="s">
        <v>293</v>
      </c>
      <c r="B24" s="7">
        <v>1268.8499999999999</v>
      </c>
      <c r="C24" s="26">
        <f ca="1">Ratio!$G$7</f>
        <v>39.950069283032633</v>
      </c>
      <c r="D24">
        <f t="shared" ca="1" si="0"/>
        <v>31.76089610785478</v>
      </c>
    </row>
    <row r="25" spans="1:4">
      <c r="A25" t="s">
        <v>294</v>
      </c>
      <c r="B25" s="7">
        <v>1157.75</v>
      </c>
      <c r="C25" s="26">
        <f ca="1">Ratio!$G$7</f>
        <v>39.950069283032633</v>
      </c>
      <c r="D25">
        <f t="shared" ca="1" si="0"/>
        <v>28.97992471046134</v>
      </c>
    </row>
    <row r="26" spans="1:4">
      <c r="A26" t="s">
        <v>295</v>
      </c>
      <c r="B26" s="7">
        <v>1102.6500000000001</v>
      </c>
      <c r="C26" s="26">
        <f ca="1">Ratio!$G$7</f>
        <v>39.950069283032633</v>
      </c>
      <c r="D26">
        <f t="shared" ca="1" si="0"/>
        <v>27.600703072330123</v>
      </c>
    </row>
    <row r="27" spans="1:4">
      <c r="A27" t="s">
        <v>296</v>
      </c>
      <c r="B27" s="7">
        <v>1074.5</v>
      </c>
      <c r="C27" s="26">
        <f ca="1">Ratio!$G$7</f>
        <v>39.950069283032633</v>
      </c>
      <c r="D27">
        <f t="shared" ca="1" si="0"/>
        <v>26.896073505843844</v>
      </c>
    </row>
    <row r="28" spans="1:4">
      <c r="A28" t="s">
        <v>297</v>
      </c>
      <c r="B28" s="7">
        <v>1102.8</v>
      </c>
      <c r="C28" s="26">
        <f ca="1">Ratio!$G$7</f>
        <v>39.950069283032633</v>
      </c>
      <c r="D28">
        <f t="shared" ca="1" si="0"/>
        <v>27.604457759185287</v>
      </c>
    </row>
    <row r="29" spans="1:4">
      <c r="A29" t="s">
        <v>298</v>
      </c>
      <c r="B29" s="7">
        <v>1106.4000000000001</v>
      </c>
      <c r="C29" s="26">
        <f ca="1">Ratio!$G$7</f>
        <v>39.950069283032633</v>
      </c>
      <c r="D29">
        <f t="shared" ca="1" si="0"/>
        <v>27.69457024370929</v>
      </c>
    </row>
    <row r="30" spans="1:4">
      <c r="A30" t="s">
        <v>299</v>
      </c>
      <c r="B30" s="7">
        <v>1084.5999999999999</v>
      </c>
      <c r="C30" s="26">
        <f ca="1">Ratio!$G$7</f>
        <v>39.950069283032633</v>
      </c>
      <c r="D30">
        <f t="shared" ca="1" si="0"/>
        <v>27.148889087425065</v>
      </c>
    </row>
    <row r="31" spans="1:4">
      <c r="A31" t="s">
        <v>300</v>
      </c>
      <c r="B31" s="7">
        <v>1131.0999999999999</v>
      </c>
      <c r="C31" s="26">
        <f ca="1">Ratio!$G$7</f>
        <v>39.950069283032633</v>
      </c>
      <c r="D31">
        <f t="shared" ca="1" si="0"/>
        <v>28.31284201252673</v>
      </c>
    </row>
    <row r="32" spans="1:4">
      <c r="A32" t="s">
        <v>301</v>
      </c>
      <c r="B32" s="7">
        <v>1190.3499999999999</v>
      </c>
      <c r="C32" s="26">
        <f ca="1">Ratio!$G$7</f>
        <v>39.950069283032633</v>
      </c>
      <c r="D32">
        <f t="shared" ca="1" si="0"/>
        <v>29.795943320317559</v>
      </c>
    </row>
    <row r="33" spans="1:4">
      <c r="A33" t="s">
        <v>302</v>
      </c>
      <c r="B33" s="7">
        <v>1253</v>
      </c>
      <c r="C33" s="26">
        <f ca="1">Ratio!$G$7</f>
        <v>39.950069283032633</v>
      </c>
      <c r="D33">
        <f t="shared" ca="1" si="0"/>
        <v>31.364150863492171</v>
      </c>
    </row>
    <row r="34" spans="1:4">
      <c r="A34" t="s">
        <v>303</v>
      </c>
      <c r="B34" s="7">
        <v>1280.3</v>
      </c>
      <c r="C34" s="26">
        <f ca="1">Ratio!$G$7</f>
        <v>39.950069283032633</v>
      </c>
      <c r="D34">
        <f t="shared" ca="1" si="0"/>
        <v>32.047503871132498</v>
      </c>
    </row>
    <row r="35" spans="1:4">
      <c r="A35" t="s">
        <v>304</v>
      </c>
      <c r="B35" s="7">
        <v>1301.1500000000001</v>
      </c>
      <c r="C35" s="26">
        <f ca="1">Ratio!$G$7</f>
        <v>39.950069283032633</v>
      </c>
      <c r="D35">
        <f t="shared" ca="1" si="0"/>
        <v>32.569405344000671</v>
      </c>
    </row>
    <row r="36" spans="1:4">
      <c r="A36" t="s">
        <v>305</v>
      </c>
      <c r="B36" s="7">
        <v>1276.5999999999999</v>
      </c>
      <c r="C36" s="26">
        <f ca="1">Ratio!$G$7</f>
        <v>39.950069283032633</v>
      </c>
      <c r="D36">
        <f t="shared" ca="1" si="0"/>
        <v>31.954888262038391</v>
      </c>
    </row>
    <row r="37" spans="1:4">
      <c r="A37" t="s">
        <v>306</v>
      </c>
      <c r="B37" s="7">
        <v>1274.75</v>
      </c>
      <c r="C37" s="26">
        <f ca="1">Ratio!$G$7</f>
        <v>39.950069283032633</v>
      </c>
      <c r="D37">
        <f t="shared" ca="1" si="0"/>
        <v>31.908580457491336</v>
      </c>
    </row>
    <row r="38" spans="1:4">
      <c r="A38" t="s">
        <v>307</v>
      </c>
      <c r="B38" s="7">
        <v>1299.95</v>
      </c>
      <c r="C38" s="26">
        <f ca="1">Ratio!$G$7</f>
        <v>39.950069283032633</v>
      </c>
      <c r="D38">
        <f t="shared" ca="1" si="0"/>
        <v>32.539367849159333</v>
      </c>
    </row>
    <row r="39" spans="1:4">
      <c r="A39" t="s">
        <v>308</v>
      </c>
      <c r="B39" s="7">
        <v>1310.9</v>
      </c>
      <c r="C39" s="26">
        <f ca="1">Ratio!$G$7</f>
        <v>39.950069283032633</v>
      </c>
      <c r="D39">
        <f t="shared" ca="1" si="0"/>
        <v>32.813459989586505</v>
      </c>
    </row>
    <row r="40" spans="1:4">
      <c r="A40" t="s">
        <v>309</v>
      </c>
      <c r="B40" s="7">
        <v>1319.5</v>
      </c>
      <c r="C40" s="26">
        <f ca="1">Ratio!$G$7</f>
        <v>39.950069283032633</v>
      </c>
      <c r="D40">
        <f t="shared" ca="1" si="0"/>
        <v>33.028728702616057</v>
      </c>
    </row>
    <row r="41" spans="1:4">
      <c r="A41" t="s">
        <v>310</v>
      </c>
      <c r="B41" s="7">
        <v>1324.15</v>
      </c>
      <c r="C41" s="26">
        <f ca="1">Ratio!$G$7</f>
        <v>39.950069283032633</v>
      </c>
      <c r="D41">
        <f t="shared" ca="1" si="0"/>
        <v>33.145123995126227</v>
      </c>
    </row>
    <row r="42" spans="1:4">
      <c r="A42" t="s">
        <v>311</v>
      </c>
      <c r="B42" s="7">
        <v>1270.2</v>
      </c>
      <c r="C42" s="26">
        <f ca="1">Ratio!$G$7</f>
        <v>39.950069283032633</v>
      </c>
      <c r="D42">
        <f t="shared" ca="1" si="0"/>
        <v>31.794688289551281</v>
      </c>
    </row>
    <row r="43" spans="1:4">
      <c r="A43" t="s">
        <v>312</v>
      </c>
      <c r="B43" s="7">
        <v>1299.8</v>
      </c>
      <c r="C43" s="26">
        <f ca="1">Ratio!$G$7</f>
        <v>39.950069283032633</v>
      </c>
      <c r="D43">
        <f t="shared" ca="1" si="0"/>
        <v>32.535613162304166</v>
      </c>
    </row>
    <row r="44" spans="1:4">
      <c r="A44" t="s">
        <v>313</v>
      </c>
      <c r="B44" s="7">
        <v>1284.2</v>
      </c>
      <c r="C44" s="26">
        <f ca="1">Ratio!$G$7</f>
        <v>39.950069283032633</v>
      </c>
      <c r="D44">
        <f t="shared" ca="1" si="0"/>
        <v>32.145125729366839</v>
      </c>
    </row>
    <row r="45" spans="1:4">
      <c r="A45" t="s">
        <v>314</v>
      </c>
      <c r="B45" s="7">
        <v>1278.05</v>
      </c>
      <c r="C45" s="26">
        <f ca="1">Ratio!$G$7</f>
        <v>39.950069283032633</v>
      </c>
      <c r="D45">
        <f t="shared" ca="1" si="0"/>
        <v>31.991183568305001</v>
      </c>
    </row>
    <row r="46" spans="1:4">
      <c r="A46" t="s">
        <v>315</v>
      </c>
      <c r="B46" s="7">
        <v>1237.7</v>
      </c>
      <c r="C46" s="26">
        <f ca="1">Ratio!$G$7</f>
        <v>39.950069283032633</v>
      </c>
      <c r="D46">
        <f t="shared" ca="1" si="0"/>
        <v>30.981172804265171</v>
      </c>
    </row>
    <row r="47" spans="1:4">
      <c r="A47" t="s">
        <v>316</v>
      </c>
      <c r="B47" s="7">
        <v>1181.55</v>
      </c>
      <c r="C47" s="26">
        <f ca="1">Ratio!$G$7</f>
        <v>39.950069283032633</v>
      </c>
      <c r="D47">
        <f t="shared" ca="1" si="0"/>
        <v>29.575668358147784</v>
      </c>
    </row>
    <row r="48" spans="1:4">
      <c r="A48" t="s">
        <v>317</v>
      </c>
      <c r="B48" s="7">
        <v>1209.5999999999999</v>
      </c>
      <c r="C48" s="26">
        <f ca="1">Ratio!$G$7</f>
        <v>39.950069283032633</v>
      </c>
      <c r="D48">
        <f t="shared" ca="1" si="0"/>
        <v>30.277794800063948</v>
      </c>
    </row>
    <row r="49" spans="1:4">
      <c r="A49" t="s">
        <v>318</v>
      </c>
      <c r="B49" s="7">
        <v>1152.0999999999999</v>
      </c>
      <c r="C49" s="26">
        <f ca="1">Ratio!$G$7</f>
        <v>39.950069283032633</v>
      </c>
      <c r="D49">
        <f t="shared" ca="1" si="0"/>
        <v>28.838498172250063</v>
      </c>
    </row>
    <row r="50" spans="1:4">
      <c r="A50" t="s">
        <v>319</v>
      </c>
      <c r="B50" s="7">
        <v>1097.25</v>
      </c>
      <c r="C50" s="26">
        <f ca="1">Ratio!$G$7</f>
        <v>39.950069283032633</v>
      </c>
      <c r="D50">
        <f t="shared" ca="1" si="0"/>
        <v>27.465534345544121</v>
      </c>
    </row>
    <row r="51" spans="1:4">
      <c r="A51" t="s">
        <v>320</v>
      </c>
      <c r="B51" s="7">
        <v>1121.9000000000001</v>
      </c>
      <c r="C51" s="26">
        <f ca="1">Ratio!$G$7</f>
        <v>39.950069283032633</v>
      </c>
      <c r="D51">
        <f t="shared" ca="1" si="0"/>
        <v>28.082554552076513</v>
      </c>
    </row>
    <row r="52" spans="1:4">
      <c r="A52" t="s">
        <v>321</v>
      </c>
      <c r="B52" s="7">
        <v>1153.55</v>
      </c>
      <c r="C52" s="26">
        <f ca="1">Ratio!$G$7</f>
        <v>39.950069283032633</v>
      </c>
      <c r="D52">
        <f t="shared" ca="1" si="0"/>
        <v>28.874793478516672</v>
      </c>
    </row>
    <row r="53" spans="1:4">
      <c r="A53" t="s">
        <v>322</v>
      </c>
      <c r="B53" s="7">
        <v>1136.45</v>
      </c>
      <c r="C53" s="26">
        <f ca="1">Ratio!$G$7</f>
        <v>39.950069283032633</v>
      </c>
      <c r="D53">
        <f t="shared" ca="1" si="0"/>
        <v>28.446759177027676</v>
      </c>
    </row>
    <row r="54" spans="1:4">
      <c r="A54" t="s">
        <v>323</v>
      </c>
      <c r="B54" s="7">
        <v>1082.3499999999999</v>
      </c>
      <c r="C54" s="26">
        <f ca="1">Ratio!$G$7</f>
        <v>39.950069283032633</v>
      </c>
      <c r="D54">
        <f t="shared" ca="1" si="0"/>
        <v>27.092568784597564</v>
      </c>
    </row>
    <row r="55" spans="1:4">
      <c r="A55" t="s">
        <v>324</v>
      </c>
      <c r="B55" s="7">
        <v>1030.8499999999999</v>
      </c>
      <c r="C55" s="26">
        <f ca="1">Ratio!$G$7</f>
        <v>39.950069283032633</v>
      </c>
      <c r="D55">
        <f t="shared" ca="1" si="0"/>
        <v>25.803459630990343</v>
      </c>
    </row>
    <row r="56" spans="1:4">
      <c r="A56" t="s">
        <v>325</v>
      </c>
      <c r="B56" s="7">
        <v>1033.5</v>
      </c>
      <c r="C56" s="26">
        <f ca="1">Ratio!$G$7</f>
        <v>39.950069283032633</v>
      </c>
      <c r="D56">
        <f t="shared" ca="1" si="0"/>
        <v>25.86979243209829</v>
      </c>
    </row>
    <row r="57" spans="1:4">
      <c r="A57" t="s">
        <v>326</v>
      </c>
      <c r="B57" s="7">
        <v>1018.5</v>
      </c>
      <c r="C57" s="26">
        <f ca="1">Ratio!$G$7</f>
        <v>39.950069283032633</v>
      </c>
      <c r="D57">
        <f t="shared" ca="1" si="0"/>
        <v>25.494323746581625</v>
      </c>
    </row>
    <row r="58" spans="1:4">
      <c r="A58" t="s">
        <v>327</v>
      </c>
      <c r="B58" s="7">
        <v>1030.3499999999999</v>
      </c>
      <c r="C58" s="26">
        <f ca="1">Ratio!$G$7</f>
        <v>39.950069283032633</v>
      </c>
      <c r="D58">
        <f t="shared" ca="1" si="0"/>
        <v>25.790944008139789</v>
      </c>
    </row>
    <row r="59" spans="1:4">
      <c r="A59" t="s">
        <v>328</v>
      </c>
      <c r="B59" s="7">
        <v>1048.3499999999999</v>
      </c>
      <c r="C59" s="26">
        <f ca="1">Ratio!$G$7</f>
        <v>39.950069283032633</v>
      </c>
      <c r="D59">
        <f t="shared" ca="1" si="0"/>
        <v>26.241506430759788</v>
      </c>
    </row>
    <row r="60" spans="1:4">
      <c r="A60" t="s">
        <v>329</v>
      </c>
      <c r="B60">
        <v>998.45</v>
      </c>
      <c r="C60" s="26">
        <f ca="1">Ratio!$G$7</f>
        <v>39.950069283032633</v>
      </c>
      <c r="D60">
        <f t="shared" ca="1" si="0"/>
        <v>24.992447270274351</v>
      </c>
    </row>
    <row r="61" spans="1:4">
      <c r="A61" t="s">
        <v>330</v>
      </c>
      <c r="B61">
        <v>950.95</v>
      </c>
      <c r="C61" s="26">
        <f ca="1">Ratio!$G$7</f>
        <v>39.950069283032633</v>
      </c>
      <c r="D61">
        <f t="shared" ca="1" si="0"/>
        <v>23.803463099471575</v>
      </c>
    </row>
    <row r="62" spans="1:4">
      <c r="A62" t="s">
        <v>331</v>
      </c>
      <c r="B62">
        <v>905.7</v>
      </c>
      <c r="C62" s="26">
        <f ca="1">Ratio!$G$7</f>
        <v>39.950069283032633</v>
      </c>
      <c r="D62">
        <f t="shared" ca="1" si="0"/>
        <v>22.670799231496296</v>
      </c>
    </row>
    <row r="63" spans="1:4">
      <c r="A63" t="s">
        <v>332</v>
      </c>
      <c r="B63">
        <v>862.6</v>
      </c>
      <c r="C63" s="26">
        <f ca="1">Ratio!$G$7</f>
        <v>39.950069283032633</v>
      </c>
      <c r="D63">
        <f t="shared" ca="1" si="0"/>
        <v>21.591952541778408</v>
      </c>
    </row>
    <row r="64" spans="1:4">
      <c r="A64" t="s">
        <v>333</v>
      </c>
      <c r="B64">
        <v>877.3</v>
      </c>
      <c r="C64" s="26">
        <f ca="1">Ratio!$G$7</f>
        <v>39.950069283032633</v>
      </c>
      <c r="D64">
        <f t="shared" ca="1" si="0"/>
        <v>21.959911853584739</v>
      </c>
    </row>
    <row r="65" spans="1:4">
      <c r="A65" t="s">
        <v>334</v>
      </c>
      <c r="B65">
        <v>884.7</v>
      </c>
      <c r="C65" s="26">
        <f ca="1">Ratio!$G$7</f>
        <v>39.950069283032633</v>
      </c>
      <c r="D65">
        <f t="shared" ca="1" si="0"/>
        <v>22.145143071772964</v>
      </c>
    </row>
    <row r="66" spans="1:4">
      <c r="A66" t="s">
        <v>335</v>
      </c>
      <c r="B66">
        <v>872.75</v>
      </c>
      <c r="C66" s="26">
        <f ca="1">Ratio!$G$7</f>
        <v>39.950069283032633</v>
      </c>
      <c r="D66">
        <f t="shared" ref="D66:D129" ca="1" si="1">B66/C66</f>
        <v>21.846019685644688</v>
      </c>
    </row>
    <row r="67" spans="1:4">
      <c r="A67" t="s">
        <v>336</v>
      </c>
      <c r="B67">
        <v>883</v>
      </c>
      <c r="C67" s="26">
        <f ca="1">Ratio!$G$7</f>
        <v>39.950069283032633</v>
      </c>
      <c r="D67">
        <f t="shared" ca="1" si="1"/>
        <v>22.102589954081076</v>
      </c>
    </row>
    <row r="68" spans="1:4">
      <c r="A68" t="s">
        <v>337</v>
      </c>
      <c r="B68">
        <v>864.85</v>
      </c>
      <c r="C68" s="26">
        <f ca="1">Ratio!$G$7</f>
        <v>39.950069283032633</v>
      </c>
      <c r="D68">
        <f t="shared" ca="1" si="1"/>
        <v>21.648272844605909</v>
      </c>
    </row>
    <row r="69" spans="1:4">
      <c r="A69" t="s">
        <v>338</v>
      </c>
      <c r="B69">
        <v>882.3</v>
      </c>
      <c r="C69" s="26">
        <f ca="1">Ratio!$G$7</f>
        <v>39.950069283032633</v>
      </c>
      <c r="D69">
        <f t="shared" ca="1" si="1"/>
        <v>22.085068082090295</v>
      </c>
    </row>
    <row r="70" spans="1:4">
      <c r="A70" t="s">
        <v>339</v>
      </c>
      <c r="B70">
        <v>877.9</v>
      </c>
      <c r="C70" s="26">
        <f ca="1">Ratio!$G$7</f>
        <v>39.950069283032633</v>
      </c>
      <c r="D70">
        <f t="shared" ca="1" si="1"/>
        <v>21.974930601005408</v>
      </c>
    </row>
    <row r="71" spans="1:4">
      <c r="A71" t="s">
        <v>340</v>
      </c>
      <c r="B71">
        <v>877.95</v>
      </c>
      <c r="C71" s="26">
        <f ca="1">Ratio!$G$7</f>
        <v>39.950069283032633</v>
      </c>
      <c r="D71">
        <f t="shared" ca="1" si="1"/>
        <v>21.976182163290463</v>
      </c>
    </row>
    <row r="72" spans="1:4">
      <c r="A72" t="s">
        <v>341</v>
      </c>
      <c r="B72">
        <v>872.65</v>
      </c>
      <c r="C72" s="26">
        <f ca="1">Ratio!$G$7</f>
        <v>39.950069283032633</v>
      </c>
      <c r="D72">
        <f t="shared" ca="1" si="1"/>
        <v>21.843516561074576</v>
      </c>
    </row>
    <row r="73" spans="1:4">
      <c r="A73" t="s">
        <v>342</v>
      </c>
      <c r="B73">
        <v>839.1</v>
      </c>
      <c r="C73" s="26">
        <f ca="1">Ratio!$G$7</f>
        <v>39.950069283032633</v>
      </c>
      <c r="D73">
        <f t="shared" ca="1" si="1"/>
        <v>21.003718267802299</v>
      </c>
    </row>
    <row r="74" spans="1:4">
      <c r="A74" t="s">
        <v>343</v>
      </c>
      <c r="B74">
        <v>879.85</v>
      </c>
      <c r="C74" s="26">
        <f ca="1">Ratio!$G$7</f>
        <v>39.950069283032633</v>
      </c>
      <c r="D74">
        <f t="shared" ca="1" si="1"/>
        <v>22.023741530122575</v>
      </c>
    </row>
    <row r="75" spans="1:4">
      <c r="A75" t="s">
        <v>344</v>
      </c>
      <c r="B75">
        <v>909.15</v>
      </c>
      <c r="C75" s="26">
        <f ca="1">Ratio!$G$7</f>
        <v>39.950069283032633</v>
      </c>
      <c r="D75">
        <f t="shared" ca="1" si="1"/>
        <v>22.757157029165128</v>
      </c>
    </row>
    <row r="76" spans="1:4">
      <c r="A76" t="s">
        <v>345</v>
      </c>
      <c r="B76">
        <v>905.6</v>
      </c>
      <c r="C76" s="26">
        <f ca="1">Ratio!$G$7</f>
        <v>39.950069283032633</v>
      </c>
      <c r="D76">
        <f t="shared" ca="1" si="1"/>
        <v>22.668296106926185</v>
      </c>
    </row>
    <row r="77" spans="1:4">
      <c r="A77" t="s">
        <v>346</v>
      </c>
      <c r="B77">
        <v>883.15</v>
      </c>
      <c r="C77" s="26">
        <f ca="1">Ratio!$G$7</f>
        <v>39.950069283032633</v>
      </c>
      <c r="D77">
        <f t="shared" ca="1" si="1"/>
        <v>22.106344640936239</v>
      </c>
    </row>
    <row r="78" spans="1:4">
      <c r="A78" t="s">
        <v>347</v>
      </c>
      <c r="B78">
        <v>899.1</v>
      </c>
      <c r="C78" s="26">
        <f ca="1">Ratio!$G$7</f>
        <v>39.950069283032633</v>
      </c>
      <c r="D78">
        <f t="shared" ca="1" si="1"/>
        <v>22.505593009868964</v>
      </c>
    </row>
    <row r="79" spans="1:4">
      <c r="A79" t="s">
        <v>348</v>
      </c>
      <c r="B79">
        <v>905.4</v>
      </c>
      <c r="C79" s="26">
        <f ca="1">Ratio!$G$7</f>
        <v>39.950069283032633</v>
      </c>
      <c r="D79">
        <f t="shared" ca="1" si="1"/>
        <v>22.663289857785962</v>
      </c>
    </row>
    <row r="80" spans="1:4">
      <c r="A80" t="s">
        <v>349</v>
      </c>
      <c r="B80">
        <v>905.9</v>
      </c>
      <c r="C80" s="26">
        <f ca="1">Ratio!$G$7</f>
        <v>39.950069283032633</v>
      </c>
      <c r="D80">
        <f t="shared" ca="1" si="1"/>
        <v>22.675805480636519</v>
      </c>
    </row>
    <row r="81" spans="1:4">
      <c r="A81" t="s">
        <v>350</v>
      </c>
      <c r="B81">
        <v>908.4</v>
      </c>
      <c r="C81" s="26">
        <f ca="1">Ratio!$G$7</f>
        <v>39.950069283032633</v>
      </c>
      <c r="D81">
        <f t="shared" ca="1" si="1"/>
        <v>22.738383594889296</v>
      </c>
    </row>
    <row r="82" spans="1:4">
      <c r="A82" t="s">
        <v>351</v>
      </c>
      <c r="B82">
        <v>933.9</v>
      </c>
      <c r="C82" s="26">
        <f ca="1">Ratio!$G$7</f>
        <v>39.950069283032633</v>
      </c>
      <c r="D82">
        <f t="shared" ca="1" si="1"/>
        <v>23.376680360267628</v>
      </c>
    </row>
    <row r="83" spans="1:4">
      <c r="A83" t="s">
        <v>352</v>
      </c>
      <c r="B83">
        <v>925.75</v>
      </c>
      <c r="C83" s="26">
        <f ca="1">Ratio!$G$7</f>
        <v>39.950069283032633</v>
      </c>
      <c r="D83">
        <f t="shared" ca="1" si="1"/>
        <v>23.172675707803574</v>
      </c>
    </row>
    <row r="84" spans="1:4">
      <c r="A84" t="s">
        <v>353</v>
      </c>
      <c r="B84">
        <v>924.9</v>
      </c>
      <c r="C84" s="26">
        <f ca="1">Ratio!$G$7</f>
        <v>39.950069283032633</v>
      </c>
      <c r="D84">
        <f t="shared" ca="1" si="1"/>
        <v>23.15139914895763</v>
      </c>
    </row>
    <row r="85" spans="1:4">
      <c r="A85" t="s">
        <v>354</v>
      </c>
      <c r="B85">
        <v>937.05</v>
      </c>
      <c r="C85" s="26">
        <f ca="1">Ratio!$G$7</f>
        <v>39.950069283032633</v>
      </c>
      <c r="D85">
        <f t="shared" ca="1" si="1"/>
        <v>23.455528784226129</v>
      </c>
    </row>
    <row r="86" spans="1:4">
      <c r="A86" t="s">
        <v>355</v>
      </c>
      <c r="B86">
        <v>978.65</v>
      </c>
      <c r="C86" s="26">
        <f ca="1">Ratio!$G$7</f>
        <v>39.950069283032633</v>
      </c>
      <c r="D86">
        <f t="shared" ca="1" si="1"/>
        <v>24.496828605392349</v>
      </c>
    </row>
    <row r="87" spans="1:4">
      <c r="A87" t="s">
        <v>356</v>
      </c>
      <c r="B87" s="7">
        <v>1002.45</v>
      </c>
      <c r="C87" s="26">
        <f ca="1">Ratio!$G$7</f>
        <v>39.950069283032633</v>
      </c>
      <c r="D87">
        <f t="shared" ca="1" si="1"/>
        <v>25.092572253078792</v>
      </c>
    </row>
    <row r="88" spans="1:4">
      <c r="A88" t="s">
        <v>357</v>
      </c>
      <c r="B88" s="7">
        <v>1008.9</v>
      </c>
      <c r="C88" s="26">
        <f ca="1">Ratio!$G$7</f>
        <v>39.950069283032633</v>
      </c>
      <c r="D88">
        <f t="shared" ca="1" si="1"/>
        <v>25.254023787850958</v>
      </c>
    </row>
    <row r="89" spans="1:4">
      <c r="A89" t="s">
        <v>358</v>
      </c>
      <c r="B89" s="7">
        <v>1000.8</v>
      </c>
      <c r="C89" s="26">
        <f ca="1">Ratio!$G$7</f>
        <v>39.950069283032633</v>
      </c>
      <c r="D89">
        <f t="shared" ca="1" si="1"/>
        <v>25.051270697671956</v>
      </c>
    </row>
    <row r="90" spans="1:4">
      <c r="A90" t="s">
        <v>359</v>
      </c>
      <c r="B90" s="7">
        <v>1011.9</v>
      </c>
      <c r="C90" s="26">
        <f ca="1">Ratio!$G$7</f>
        <v>39.950069283032633</v>
      </c>
      <c r="D90">
        <f t="shared" ca="1" si="1"/>
        <v>25.329117524954292</v>
      </c>
    </row>
    <row r="91" spans="1:4">
      <c r="A91" t="s">
        <v>360</v>
      </c>
      <c r="B91" s="7">
        <v>1016.4</v>
      </c>
      <c r="C91" s="26">
        <f ca="1">Ratio!$G$7</f>
        <v>39.950069283032633</v>
      </c>
      <c r="D91">
        <f t="shared" ca="1" si="1"/>
        <v>25.441758130609291</v>
      </c>
    </row>
    <row r="92" spans="1:4">
      <c r="A92" t="s">
        <v>361</v>
      </c>
      <c r="B92" s="7">
        <v>1008.55</v>
      </c>
      <c r="C92" s="26">
        <f ca="1">Ratio!$G$7</f>
        <v>39.950069283032633</v>
      </c>
      <c r="D92">
        <f t="shared" ca="1" si="1"/>
        <v>25.245262851855568</v>
      </c>
    </row>
    <row r="93" spans="1:4">
      <c r="A93" t="s">
        <v>362</v>
      </c>
      <c r="B93" s="7">
        <v>1030.6500000000001</v>
      </c>
      <c r="C93" s="26">
        <f ca="1">Ratio!$G$7</f>
        <v>39.950069283032633</v>
      </c>
      <c r="D93">
        <f t="shared" ca="1" si="1"/>
        <v>25.798453381850127</v>
      </c>
    </row>
    <row r="94" spans="1:4">
      <c r="A94" t="s">
        <v>363</v>
      </c>
      <c r="B94" s="7">
        <v>1006.45</v>
      </c>
      <c r="C94" s="26">
        <f ca="1">Ratio!$G$7</f>
        <v>39.950069283032633</v>
      </c>
      <c r="D94">
        <f t="shared" ca="1" si="1"/>
        <v>25.192697235883237</v>
      </c>
    </row>
    <row r="95" spans="1:4">
      <c r="A95" t="s">
        <v>364</v>
      </c>
      <c r="B95">
        <v>958.55</v>
      </c>
      <c r="C95" s="26">
        <f ca="1">Ratio!$G$7</f>
        <v>39.950069283032633</v>
      </c>
      <c r="D95">
        <f t="shared" ca="1" si="1"/>
        <v>23.993700566800015</v>
      </c>
    </row>
    <row r="96" spans="1:4">
      <c r="A96" t="s">
        <v>365</v>
      </c>
      <c r="B96">
        <v>912.95</v>
      </c>
      <c r="C96" s="26">
        <f ca="1">Ratio!$G$7</f>
        <v>39.950069283032633</v>
      </c>
      <c r="D96">
        <f t="shared" ca="1" si="1"/>
        <v>22.852275762829354</v>
      </c>
    </row>
    <row r="97" spans="1:4">
      <c r="A97" t="s">
        <v>366</v>
      </c>
      <c r="B97">
        <v>940.7</v>
      </c>
      <c r="C97" s="26">
        <f ca="1">Ratio!$G$7</f>
        <v>39.950069283032633</v>
      </c>
      <c r="D97">
        <f t="shared" ca="1" si="1"/>
        <v>23.546892831035183</v>
      </c>
    </row>
    <row r="98" spans="1:4">
      <c r="A98" t="s">
        <v>367</v>
      </c>
      <c r="B98">
        <v>988.35</v>
      </c>
      <c r="C98" s="26">
        <f ca="1">Ratio!$G$7</f>
        <v>39.950069283032633</v>
      </c>
      <c r="D98">
        <f t="shared" ca="1" si="1"/>
        <v>24.739631688693127</v>
      </c>
    </row>
    <row r="99" spans="1:4">
      <c r="A99" t="s">
        <v>368</v>
      </c>
      <c r="B99">
        <v>998.8</v>
      </c>
      <c r="C99" s="26">
        <f ca="1">Ratio!$G$7</f>
        <v>39.950069283032633</v>
      </c>
      <c r="D99">
        <f t="shared" ca="1" si="1"/>
        <v>25.001208206269734</v>
      </c>
    </row>
    <row r="100" spans="1:4">
      <c r="A100" t="s">
        <v>369</v>
      </c>
      <c r="B100">
        <v>999.4</v>
      </c>
      <c r="C100" s="26">
        <f ca="1">Ratio!$G$7</f>
        <v>39.950069283032633</v>
      </c>
      <c r="D100">
        <f t="shared" ca="1" si="1"/>
        <v>25.016226953690403</v>
      </c>
    </row>
    <row r="101" spans="1:4">
      <c r="A101" t="s">
        <v>370</v>
      </c>
      <c r="B101">
        <v>990.3</v>
      </c>
      <c r="C101" s="26">
        <f ca="1">Ratio!$G$7</f>
        <v>39.950069283032633</v>
      </c>
      <c r="D101">
        <f t="shared" ca="1" si="1"/>
        <v>24.78844261781029</v>
      </c>
    </row>
    <row r="102" spans="1:4">
      <c r="A102" t="s">
        <v>371</v>
      </c>
      <c r="B102">
        <v>993.85</v>
      </c>
      <c r="C102" s="26">
        <f ca="1">Ratio!$G$7</f>
        <v>39.950069283032633</v>
      </c>
      <c r="D102">
        <f t="shared" ca="1" si="1"/>
        <v>24.877303540049237</v>
      </c>
    </row>
    <row r="103" spans="1:4">
      <c r="A103" t="s">
        <v>372</v>
      </c>
      <c r="B103" s="7">
        <v>1009.9</v>
      </c>
      <c r="C103" s="26">
        <f ca="1">Ratio!$G$7</f>
        <v>39.950069283032633</v>
      </c>
      <c r="D103">
        <f t="shared" ca="1" si="1"/>
        <v>25.279055033552069</v>
      </c>
    </row>
    <row r="104" spans="1:4">
      <c r="A104" t="s">
        <v>373</v>
      </c>
      <c r="B104" s="7">
        <v>1010.85</v>
      </c>
      <c r="C104" s="26">
        <f ca="1">Ratio!$G$7</f>
        <v>39.950069283032633</v>
      </c>
      <c r="D104">
        <f t="shared" ca="1" si="1"/>
        <v>25.302834716968125</v>
      </c>
    </row>
    <row r="105" spans="1:4">
      <c r="A105" t="s">
        <v>374</v>
      </c>
      <c r="B105" s="7">
        <v>1036.75</v>
      </c>
      <c r="C105" s="26">
        <f ca="1">Ratio!$G$7</f>
        <v>39.950069283032633</v>
      </c>
      <c r="D105">
        <f t="shared" ca="1" si="1"/>
        <v>25.951143980626902</v>
      </c>
    </row>
    <row r="106" spans="1:4">
      <c r="A106" t="s">
        <v>375</v>
      </c>
      <c r="B106" s="7">
        <v>1042.9000000000001</v>
      </c>
      <c r="C106" s="26">
        <f ca="1">Ratio!$G$7</f>
        <v>39.950069283032633</v>
      </c>
      <c r="D106">
        <f t="shared" ca="1" si="1"/>
        <v>26.105086141688737</v>
      </c>
    </row>
    <row r="107" spans="1:4">
      <c r="A107" t="s">
        <v>376</v>
      </c>
      <c r="B107" s="7">
        <v>1036.6500000000001</v>
      </c>
      <c r="C107" s="26">
        <f ca="1">Ratio!$G$7</f>
        <v>39.950069283032633</v>
      </c>
      <c r="D107">
        <f t="shared" ca="1" si="1"/>
        <v>25.948640856056794</v>
      </c>
    </row>
    <row r="108" spans="1:4">
      <c r="A108" t="s">
        <v>377</v>
      </c>
      <c r="B108" s="7">
        <v>1002.75</v>
      </c>
      <c r="C108" s="26">
        <f ca="1">Ratio!$G$7</f>
        <v>39.950069283032633</v>
      </c>
      <c r="D108">
        <f t="shared" ca="1" si="1"/>
        <v>25.100081626789127</v>
      </c>
    </row>
    <row r="109" spans="1:4">
      <c r="A109" t="s">
        <v>378</v>
      </c>
      <c r="B109">
        <v>998.3</v>
      </c>
      <c r="C109" s="26">
        <f ca="1">Ratio!$G$7</f>
        <v>39.950069283032633</v>
      </c>
      <c r="D109">
        <f t="shared" ca="1" si="1"/>
        <v>24.98869258341918</v>
      </c>
    </row>
    <row r="110" spans="1:4">
      <c r="A110" t="s">
        <v>379</v>
      </c>
      <c r="B110">
        <v>987.7</v>
      </c>
      <c r="C110" s="26">
        <f ca="1">Ratio!$G$7</f>
        <v>39.950069283032633</v>
      </c>
      <c r="D110">
        <f t="shared" ca="1" si="1"/>
        <v>24.723361378987406</v>
      </c>
    </row>
    <row r="111" spans="1:4">
      <c r="A111" t="s">
        <v>380</v>
      </c>
      <c r="B111">
        <v>954.55</v>
      </c>
      <c r="C111" s="26">
        <f ca="1">Ratio!$G$7</f>
        <v>39.950069283032633</v>
      </c>
      <c r="D111">
        <f t="shared" ca="1" si="1"/>
        <v>23.89357558399557</v>
      </c>
    </row>
    <row r="112" spans="1:4">
      <c r="A112" t="s">
        <v>381</v>
      </c>
      <c r="B112">
        <v>943.15</v>
      </c>
      <c r="C112" s="26">
        <f ca="1">Ratio!$G$7</f>
        <v>39.950069283032633</v>
      </c>
      <c r="D112">
        <f t="shared" ca="1" si="1"/>
        <v>23.608219383002904</v>
      </c>
    </row>
    <row r="113" spans="1:4">
      <c r="A113" t="s">
        <v>382</v>
      </c>
      <c r="B113">
        <v>968.35</v>
      </c>
      <c r="C113" s="26">
        <f ca="1">Ratio!$G$7</f>
        <v>39.950069283032633</v>
      </c>
      <c r="D113">
        <f t="shared" ca="1" si="1"/>
        <v>24.239006774670905</v>
      </c>
    </row>
    <row r="114" spans="1:4">
      <c r="A114" t="s">
        <v>383</v>
      </c>
      <c r="B114">
        <v>925.1</v>
      </c>
      <c r="C114" s="26">
        <f ca="1">Ratio!$G$7</f>
        <v>39.950069283032633</v>
      </c>
      <c r="D114">
        <f t="shared" ca="1" si="1"/>
        <v>23.156405398097853</v>
      </c>
    </row>
    <row r="115" spans="1:4">
      <c r="A115" t="s">
        <v>384</v>
      </c>
      <c r="B115">
        <v>947.7</v>
      </c>
      <c r="C115" s="26">
        <f ca="1">Ratio!$G$7</f>
        <v>39.950069283032633</v>
      </c>
      <c r="D115">
        <f t="shared" ca="1" si="1"/>
        <v>23.722111550942962</v>
      </c>
    </row>
    <row r="116" spans="1:4">
      <c r="A116" t="s">
        <v>385</v>
      </c>
      <c r="B116">
        <v>948.3</v>
      </c>
      <c r="C116" s="26">
        <f ca="1">Ratio!$G$7</f>
        <v>39.950069283032633</v>
      </c>
      <c r="D116">
        <f t="shared" ca="1" si="1"/>
        <v>23.737130298363628</v>
      </c>
    </row>
    <row r="117" spans="1:4">
      <c r="A117" t="s">
        <v>386</v>
      </c>
      <c r="B117">
        <v>972.85</v>
      </c>
      <c r="C117" s="26">
        <f ca="1">Ratio!$G$7</f>
        <v>39.950069283032633</v>
      </c>
      <c r="D117">
        <f t="shared" ca="1" si="1"/>
        <v>24.351647380325904</v>
      </c>
    </row>
    <row r="118" spans="1:4">
      <c r="A118" t="s">
        <v>387</v>
      </c>
      <c r="B118">
        <v>971.25</v>
      </c>
      <c r="C118" s="26">
        <f ca="1">Ratio!$G$7</f>
        <v>39.950069283032633</v>
      </c>
      <c r="D118">
        <f t="shared" ca="1" si="1"/>
        <v>24.311597387204127</v>
      </c>
    </row>
    <row r="119" spans="1:4">
      <c r="A119" t="s">
        <v>388</v>
      </c>
      <c r="B119">
        <v>927.7</v>
      </c>
      <c r="C119" s="26">
        <f ca="1">Ratio!$G$7</f>
        <v>39.950069283032633</v>
      </c>
      <c r="D119">
        <f t="shared" ca="1" si="1"/>
        <v>23.221486636920741</v>
      </c>
    </row>
    <row r="120" spans="1:4">
      <c r="A120" t="s">
        <v>389</v>
      </c>
      <c r="B120">
        <v>924.55</v>
      </c>
      <c r="C120" s="26">
        <f ca="1">Ratio!$G$7</f>
        <v>39.950069283032633</v>
      </c>
      <c r="D120">
        <f t="shared" ca="1" si="1"/>
        <v>23.14263821296224</v>
      </c>
    </row>
    <row r="121" spans="1:4">
      <c r="A121" t="s">
        <v>390</v>
      </c>
      <c r="B121">
        <v>888.35</v>
      </c>
      <c r="C121" s="26">
        <f ca="1">Ratio!$G$7</f>
        <v>39.950069283032633</v>
      </c>
      <c r="D121">
        <f t="shared" ca="1" si="1"/>
        <v>22.236507118582018</v>
      </c>
    </row>
    <row r="122" spans="1:4">
      <c r="A122" t="s">
        <v>391</v>
      </c>
      <c r="B122">
        <v>846.05</v>
      </c>
      <c r="C122" s="26">
        <f ca="1">Ratio!$G$7</f>
        <v>39.950069283032633</v>
      </c>
      <c r="D122">
        <f t="shared" ca="1" si="1"/>
        <v>21.177685425425018</v>
      </c>
    </row>
    <row r="123" spans="1:4">
      <c r="A123" t="s">
        <v>392</v>
      </c>
      <c r="B123">
        <v>843.2</v>
      </c>
      <c r="C123" s="26">
        <f ca="1">Ratio!$G$7</f>
        <v>39.950069283032633</v>
      </c>
      <c r="D123">
        <f t="shared" ca="1" si="1"/>
        <v>21.106346375176855</v>
      </c>
    </row>
    <row r="124" spans="1:4">
      <c r="A124" t="s">
        <v>393</v>
      </c>
      <c r="B124">
        <v>839.95</v>
      </c>
      <c r="C124" s="26">
        <f ca="1">Ratio!$G$7</f>
        <v>39.950069283032633</v>
      </c>
      <c r="D124">
        <f t="shared" ca="1" si="1"/>
        <v>21.024994826648243</v>
      </c>
    </row>
    <row r="125" spans="1:4">
      <c r="A125" t="s">
        <v>394</v>
      </c>
      <c r="B125">
        <v>838.9</v>
      </c>
      <c r="C125" s="26">
        <f ca="1">Ratio!$G$7</f>
        <v>39.950069283032633</v>
      </c>
      <c r="D125">
        <f t="shared" ca="1" si="1"/>
        <v>20.998712018662076</v>
      </c>
    </row>
    <row r="126" spans="1:4">
      <c r="A126" t="s">
        <v>395</v>
      </c>
      <c r="B126">
        <v>832.5</v>
      </c>
      <c r="C126" s="26">
        <f ca="1">Ratio!$G$7</f>
        <v>39.950069283032633</v>
      </c>
      <c r="D126">
        <f t="shared" ca="1" si="1"/>
        <v>20.838512046174966</v>
      </c>
    </row>
    <row r="127" spans="1:4">
      <c r="A127" t="s">
        <v>396</v>
      </c>
      <c r="B127">
        <v>842.9</v>
      </c>
      <c r="C127" s="26">
        <f ca="1">Ratio!$G$7</f>
        <v>39.950069283032633</v>
      </c>
      <c r="D127">
        <f t="shared" ca="1" si="1"/>
        <v>21.098837001466521</v>
      </c>
    </row>
    <row r="128" spans="1:4">
      <c r="A128" t="s">
        <v>397</v>
      </c>
      <c r="B128">
        <v>824.05</v>
      </c>
      <c r="C128" s="26">
        <f ca="1">Ratio!$G$7</f>
        <v>39.950069283032633</v>
      </c>
      <c r="D128">
        <f t="shared" ca="1" si="1"/>
        <v>20.626998020000578</v>
      </c>
    </row>
    <row r="129" spans="1:4">
      <c r="A129" t="s">
        <v>398</v>
      </c>
      <c r="B129">
        <v>787.1</v>
      </c>
      <c r="C129" s="26">
        <f ca="1">Ratio!$G$7</f>
        <v>39.950069283032633</v>
      </c>
      <c r="D129">
        <f t="shared" ca="1" si="1"/>
        <v>19.702093491344524</v>
      </c>
    </row>
    <row r="130" spans="1:4">
      <c r="A130" t="s">
        <v>399</v>
      </c>
      <c r="B130">
        <v>749.85</v>
      </c>
      <c r="C130" s="26">
        <f ca="1">Ratio!$G$7</f>
        <v>39.950069283032633</v>
      </c>
      <c r="D130">
        <f t="shared" ref="D130:D193" ca="1" si="2">B130/C130</f>
        <v>18.769679588978136</v>
      </c>
    </row>
    <row r="131" spans="1:4">
      <c r="A131" t="s">
        <v>400</v>
      </c>
      <c r="B131">
        <v>751.7</v>
      </c>
      <c r="C131" s="26">
        <f ca="1">Ratio!$G$7</f>
        <v>39.950069283032633</v>
      </c>
      <c r="D131">
        <f t="shared" ca="1" si="2"/>
        <v>18.815987393525191</v>
      </c>
    </row>
    <row r="132" spans="1:4">
      <c r="A132" t="s">
        <v>401</v>
      </c>
      <c r="B132">
        <v>731.65</v>
      </c>
      <c r="C132" s="26">
        <f ca="1">Ratio!$G$7</f>
        <v>39.950069283032633</v>
      </c>
      <c r="D132">
        <f t="shared" ca="1" si="2"/>
        <v>18.314110917217914</v>
      </c>
    </row>
    <row r="133" spans="1:4">
      <c r="A133" t="s">
        <v>402</v>
      </c>
      <c r="B133">
        <v>726.8</v>
      </c>
      <c r="C133" s="26">
        <f ca="1">Ratio!$G$7</f>
        <v>39.950069283032633</v>
      </c>
      <c r="D133">
        <f t="shared" ca="1" si="2"/>
        <v>18.192709375567524</v>
      </c>
    </row>
    <row r="134" spans="1:4">
      <c r="A134" t="s">
        <v>403</v>
      </c>
      <c r="B134">
        <v>741.35</v>
      </c>
      <c r="C134" s="26">
        <f ca="1">Ratio!$G$7</f>
        <v>39.950069283032633</v>
      </c>
      <c r="D134">
        <f t="shared" ca="1" si="2"/>
        <v>18.556914000518692</v>
      </c>
    </row>
    <row r="135" spans="1:4">
      <c r="A135" t="s">
        <v>404</v>
      </c>
      <c r="B135">
        <v>736.5</v>
      </c>
      <c r="C135" s="26">
        <f ca="1">Ratio!$G$7</f>
        <v>39.950069283032633</v>
      </c>
      <c r="D135">
        <f t="shared" ca="1" si="2"/>
        <v>18.435512458868303</v>
      </c>
    </row>
    <row r="136" spans="1:4">
      <c r="A136" t="s">
        <v>405</v>
      </c>
      <c r="B136">
        <v>728.55</v>
      </c>
      <c r="C136" s="26">
        <f ca="1">Ratio!$G$7</f>
        <v>39.950069283032633</v>
      </c>
      <c r="D136">
        <f t="shared" ca="1" si="2"/>
        <v>18.236514055544468</v>
      </c>
    </row>
    <row r="137" spans="1:4">
      <c r="A137" t="s">
        <v>406</v>
      </c>
      <c r="B137">
        <v>729.75</v>
      </c>
      <c r="C137" s="26">
        <f ca="1">Ratio!$G$7</f>
        <v>39.950069283032633</v>
      </c>
      <c r="D137">
        <f t="shared" ca="1" si="2"/>
        <v>18.266551550385802</v>
      </c>
    </row>
    <row r="138" spans="1:4">
      <c r="A138" t="s">
        <v>407</v>
      </c>
      <c r="B138">
        <v>734.25</v>
      </c>
      <c r="C138" s="26">
        <f ca="1">Ratio!$G$7</f>
        <v>39.950069283032633</v>
      </c>
      <c r="D138">
        <f t="shared" ca="1" si="2"/>
        <v>18.379192156040805</v>
      </c>
    </row>
    <row r="139" spans="1:4">
      <c r="A139" t="s">
        <v>408</v>
      </c>
      <c r="B139">
        <v>724.7</v>
      </c>
      <c r="C139" s="26">
        <f ca="1">Ratio!$G$7</f>
        <v>39.950069283032633</v>
      </c>
      <c r="D139">
        <f t="shared" ca="1" si="2"/>
        <v>18.140143759595194</v>
      </c>
    </row>
    <row r="140" spans="1:4">
      <c r="A140" t="s">
        <v>409</v>
      </c>
      <c r="B140">
        <v>750</v>
      </c>
      <c r="C140" s="26">
        <f ca="1">Ratio!$G$7</f>
        <v>39.950069283032633</v>
      </c>
      <c r="D140">
        <f t="shared" ca="1" si="2"/>
        <v>18.773434275833303</v>
      </c>
    </row>
    <row r="141" spans="1:4">
      <c r="A141" t="s">
        <v>410</v>
      </c>
      <c r="B141">
        <v>763.55</v>
      </c>
      <c r="C141" s="26">
        <f ca="1">Ratio!$G$7</f>
        <v>39.950069283032633</v>
      </c>
      <c r="D141">
        <f t="shared" ca="1" si="2"/>
        <v>19.112607655083355</v>
      </c>
    </row>
    <row r="142" spans="1:4">
      <c r="A142" t="s">
        <v>411</v>
      </c>
      <c r="B142">
        <v>766.7</v>
      </c>
      <c r="C142" s="26">
        <f ca="1">Ratio!$G$7</f>
        <v>39.950069283032633</v>
      </c>
      <c r="D142">
        <f t="shared" ca="1" si="2"/>
        <v>19.19145607904186</v>
      </c>
    </row>
    <row r="143" spans="1:4">
      <c r="A143" t="s">
        <v>412</v>
      </c>
      <c r="B143">
        <v>770.4</v>
      </c>
      <c r="C143" s="26">
        <f ca="1">Ratio!$G$7</f>
        <v>39.950069283032633</v>
      </c>
      <c r="D143">
        <f t="shared" ca="1" si="2"/>
        <v>19.284071688135967</v>
      </c>
    </row>
    <row r="144" spans="1:4">
      <c r="A144" t="s">
        <v>413</v>
      </c>
      <c r="B144">
        <v>766.15</v>
      </c>
      <c r="C144" s="26">
        <f ca="1">Ratio!$G$7</f>
        <v>39.950069283032633</v>
      </c>
      <c r="D144">
        <f t="shared" ca="1" si="2"/>
        <v>19.177688893906247</v>
      </c>
    </row>
    <row r="145" spans="1:4">
      <c r="A145" t="s">
        <v>414</v>
      </c>
      <c r="B145">
        <v>760.95</v>
      </c>
      <c r="C145" s="26">
        <f ca="1">Ratio!$G$7</f>
        <v>39.950069283032633</v>
      </c>
      <c r="D145">
        <f t="shared" ca="1" si="2"/>
        <v>19.047526416260471</v>
      </c>
    </row>
    <row r="146" spans="1:4">
      <c r="A146" t="s">
        <v>415</v>
      </c>
      <c r="B146">
        <v>754.7</v>
      </c>
      <c r="C146" s="26">
        <f ca="1">Ratio!$G$7</f>
        <v>39.950069283032633</v>
      </c>
      <c r="D146">
        <f t="shared" ca="1" si="2"/>
        <v>18.891081130628525</v>
      </c>
    </row>
    <row r="147" spans="1:4">
      <c r="A147" t="s">
        <v>416</v>
      </c>
      <c r="B147">
        <v>767.55</v>
      </c>
      <c r="C147" s="26">
        <f ca="1">Ratio!$G$7</f>
        <v>39.950069283032633</v>
      </c>
      <c r="D147">
        <f t="shared" ca="1" si="2"/>
        <v>19.2127326378878</v>
      </c>
    </row>
    <row r="148" spans="1:4">
      <c r="A148" t="s">
        <v>417</v>
      </c>
      <c r="B148">
        <v>807.3</v>
      </c>
      <c r="C148" s="26">
        <f ca="1">Ratio!$G$7</f>
        <v>39.950069283032633</v>
      </c>
      <c r="D148">
        <f t="shared" ca="1" si="2"/>
        <v>20.207724654506965</v>
      </c>
    </row>
    <row r="149" spans="1:4">
      <c r="A149" t="s">
        <v>418</v>
      </c>
      <c r="B149">
        <v>796.2</v>
      </c>
      <c r="C149" s="26">
        <f ca="1">Ratio!$G$7</f>
        <v>39.950069283032633</v>
      </c>
      <c r="D149">
        <f t="shared" ca="1" si="2"/>
        <v>19.929877827224637</v>
      </c>
    </row>
    <row r="150" spans="1:4">
      <c r="A150" t="s">
        <v>419</v>
      </c>
      <c r="B150">
        <v>790.15</v>
      </c>
      <c r="C150" s="26">
        <f ca="1">Ratio!$G$7</f>
        <v>39.950069283032633</v>
      </c>
      <c r="D150">
        <f t="shared" ca="1" si="2"/>
        <v>19.77843879073291</v>
      </c>
    </row>
    <row r="151" spans="1:4">
      <c r="A151" t="s">
        <v>420</v>
      </c>
      <c r="B151">
        <v>761.95</v>
      </c>
      <c r="C151" s="26">
        <f ca="1">Ratio!$G$7</f>
        <v>39.950069283032633</v>
      </c>
      <c r="D151">
        <f t="shared" ca="1" si="2"/>
        <v>19.072557661961582</v>
      </c>
    </row>
    <row r="152" spans="1:4">
      <c r="A152" t="s">
        <v>421</v>
      </c>
      <c r="B152">
        <v>799.7</v>
      </c>
      <c r="C152" s="26">
        <f ca="1">Ratio!$G$7</f>
        <v>39.950069283032633</v>
      </c>
      <c r="D152">
        <f t="shared" ca="1" si="2"/>
        <v>20.017487187178524</v>
      </c>
    </row>
    <row r="153" spans="1:4">
      <c r="A153" t="s">
        <v>422</v>
      </c>
      <c r="B153">
        <v>789.05</v>
      </c>
      <c r="C153" s="26">
        <f ca="1">Ratio!$G$7</f>
        <v>39.950069283032633</v>
      </c>
      <c r="D153">
        <f t="shared" ca="1" si="2"/>
        <v>19.750904420461687</v>
      </c>
    </row>
    <row r="154" spans="1:4">
      <c r="A154" t="s">
        <v>423</v>
      </c>
      <c r="B154">
        <v>775.9</v>
      </c>
      <c r="C154" s="26">
        <f ca="1">Ratio!$G$7</f>
        <v>39.950069283032633</v>
      </c>
      <c r="D154">
        <f t="shared" ca="1" si="2"/>
        <v>19.421743539492077</v>
      </c>
    </row>
    <row r="155" spans="1:4">
      <c r="A155" t="s">
        <v>424</v>
      </c>
      <c r="B155">
        <v>760.7</v>
      </c>
      <c r="C155" s="26">
        <f ca="1">Ratio!$G$7</f>
        <v>39.950069283032633</v>
      </c>
      <c r="D155">
        <f t="shared" ca="1" si="2"/>
        <v>19.041268604835192</v>
      </c>
    </row>
    <row r="156" spans="1:4">
      <c r="A156" t="s">
        <v>425</v>
      </c>
      <c r="B156">
        <v>746.8</v>
      </c>
      <c r="C156" s="26">
        <f ca="1">Ratio!$G$7</f>
        <v>39.950069283032633</v>
      </c>
      <c r="D156">
        <f t="shared" ca="1" si="2"/>
        <v>18.693334289589746</v>
      </c>
    </row>
    <row r="157" spans="1:4">
      <c r="A157" t="s">
        <v>426</v>
      </c>
      <c r="B157">
        <v>728.05</v>
      </c>
      <c r="C157" s="26">
        <f ca="1">Ratio!$G$7</f>
        <v>39.950069283032633</v>
      </c>
      <c r="D157">
        <f t="shared" ca="1" si="2"/>
        <v>18.223998432693914</v>
      </c>
    </row>
    <row r="158" spans="1:4">
      <c r="A158" t="s">
        <v>427</v>
      </c>
      <c r="B158">
        <v>744.5</v>
      </c>
      <c r="C158" s="26">
        <f ca="1">Ratio!$G$7</f>
        <v>39.950069283032633</v>
      </c>
      <c r="D158">
        <f t="shared" ca="1" si="2"/>
        <v>18.635762424477193</v>
      </c>
    </row>
    <row r="159" spans="1:4">
      <c r="A159" t="s">
        <v>428</v>
      </c>
      <c r="B159">
        <v>739.75</v>
      </c>
      <c r="C159" s="26">
        <f ca="1">Ratio!$G$7</f>
        <v>39.950069283032633</v>
      </c>
      <c r="D159">
        <f t="shared" ca="1" si="2"/>
        <v>18.516864007396915</v>
      </c>
    </row>
    <row r="160" spans="1:4">
      <c r="A160" t="s">
        <v>429</v>
      </c>
      <c r="B160">
        <v>741.1</v>
      </c>
      <c r="C160" s="26">
        <f ca="1">Ratio!$G$7</f>
        <v>39.950069283032633</v>
      </c>
      <c r="D160">
        <f t="shared" ca="1" si="2"/>
        <v>18.550656189093413</v>
      </c>
    </row>
    <row r="161" spans="1:4">
      <c r="A161" t="s">
        <v>430</v>
      </c>
      <c r="B161">
        <v>746.05</v>
      </c>
      <c r="C161" s="26">
        <f ca="1">Ratio!$G$7</f>
        <v>39.950069283032633</v>
      </c>
      <c r="D161">
        <f t="shared" ca="1" si="2"/>
        <v>18.674560855313914</v>
      </c>
    </row>
    <row r="162" spans="1:4">
      <c r="A162" t="s">
        <v>431</v>
      </c>
      <c r="B162">
        <v>753.95</v>
      </c>
      <c r="C162" s="26">
        <f ca="1">Ratio!$G$7</f>
        <v>39.950069283032633</v>
      </c>
      <c r="D162">
        <f t="shared" ca="1" si="2"/>
        <v>18.872307696352692</v>
      </c>
    </row>
    <row r="163" spans="1:4">
      <c r="A163" t="s">
        <v>432</v>
      </c>
      <c r="B163">
        <v>764.45</v>
      </c>
      <c r="C163" s="26">
        <f ca="1">Ratio!$G$7</f>
        <v>39.950069283032633</v>
      </c>
      <c r="D163">
        <f t="shared" ca="1" si="2"/>
        <v>19.135135776214359</v>
      </c>
    </row>
    <row r="164" spans="1:4">
      <c r="A164" t="s">
        <v>433</v>
      </c>
      <c r="B164">
        <v>773.35</v>
      </c>
      <c r="C164" s="26">
        <f ca="1">Ratio!$G$7</f>
        <v>39.950069283032633</v>
      </c>
      <c r="D164">
        <f t="shared" ca="1" si="2"/>
        <v>19.357913862954245</v>
      </c>
    </row>
    <row r="165" spans="1:4">
      <c r="A165" t="s">
        <v>434</v>
      </c>
      <c r="B165">
        <v>776.7</v>
      </c>
      <c r="C165" s="26">
        <f ca="1">Ratio!$G$7</f>
        <v>39.950069283032633</v>
      </c>
      <c r="D165">
        <f t="shared" ca="1" si="2"/>
        <v>19.441768536052969</v>
      </c>
    </row>
    <row r="166" spans="1:4">
      <c r="A166" t="s">
        <v>435</v>
      </c>
      <c r="B166">
        <v>791.85</v>
      </c>
      <c r="C166" s="26">
        <f ca="1">Ratio!$G$7</f>
        <v>39.950069283032633</v>
      </c>
      <c r="D166">
        <f t="shared" ca="1" si="2"/>
        <v>19.820991908424801</v>
      </c>
    </row>
    <row r="167" spans="1:4">
      <c r="A167" t="s">
        <v>436</v>
      </c>
      <c r="B167">
        <v>756.15</v>
      </c>
      <c r="C167" s="26">
        <f ca="1">Ratio!$G$7</f>
        <v>39.950069283032633</v>
      </c>
      <c r="D167">
        <f t="shared" ca="1" si="2"/>
        <v>18.927376436895134</v>
      </c>
    </row>
    <row r="168" spans="1:4">
      <c r="A168" t="s">
        <v>437</v>
      </c>
      <c r="B168">
        <v>749.85</v>
      </c>
      <c r="C168" s="26">
        <f ca="1">Ratio!$G$7</f>
        <v>39.950069283032633</v>
      </c>
      <c r="D168">
        <f t="shared" ca="1" si="2"/>
        <v>18.769679588978136</v>
      </c>
    </row>
    <row r="169" spans="1:4">
      <c r="A169" t="s">
        <v>438</v>
      </c>
      <c r="B169">
        <v>757.2</v>
      </c>
      <c r="C169" s="26">
        <f ca="1">Ratio!$G$7</f>
        <v>39.950069283032633</v>
      </c>
      <c r="D169">
        <f t="shared" ca="1" si="2"/>
        <v>18.953659244881305</v>
      </c>
    </row>
    <row r="170" spans="1:4">
      <c r="A170" t="s">
        <v>439</v>
      </c>
      <c r="B170">
        <v>745.7</v>
      </c>
      <c r="C170" s="26">
        <f ca="1">Ratio!$G$7</f>
        <v>39.950069283032633</v>
      </c>
      <c r="D170">
        <f t="shared" ca="1" si="2"/>
        <v>18.665799919318527</v>
      </c>
    </row>
    <row r="171" spans="1:4">
      <c r="A171" t="s">
        <v>440</v>
      </c>
      <c r="B171">
        <v>713.05</v>
      </c>
      <c r="C171" s="26">
        <f ca="1">Ratio!$G$7</f>
        <v>39.950069283032633</v>
      </c>
      <c r="D171">
        <f t="shared" ca="1" si="2"/>
        <v>17.848529747177249</v>
      </c>
    </row>
    <row r="172" spans="1:4">
      <c r="A172" t="s">
        <v>441</v>
      </c>
      <c r="B172">
        <v>714.65</v>
      </c>
      <c r="C172" s="26">
        <f ca="1">Ratio!$G$7</f>
        <v>39.950069283032633</v>
      </c>
      <c r="D172">
        <f t="shared" ca="1" si="2"/>
        <v>17.888579740299026</v>
      </c>
    </row>
    <row r="173" spans="1:4">
      <c r="A173" t="s">
        <v>442</v>
      </c>
      <c r="B173">
        <v>708.6</v>
      </c>
      <c r="C173" s="26">
        <f ca="1">Ratio!$G$7</f>
        <v>39.950069283032633</v>
      </c>
      <c r="D173">
        <f t="shared" ca="1" si="2"/>
        <v>17.737140703807306</v>
      </c>
    </row>
    <row r="174" spans="1:4">
      <c r="A174" t="s">
        <v>443</v>
      </c>
      <c r="B174">
        <v>718.7</v>
      </c>
      <c r="C174" s="26">
        <f ca="1">Ratio!$G$7</f>
        <v>39.950069283032633</v>
      </c>
      <c r="D174">
        <f t="shared" ca="1" si="2"/>
        <v>17.989956285388526</v>
      </c>
    </row>
    <row r="175" spans="1:4">
      <c r="A175" t="s">
        <v>444</v>
      </c>
      <c r="B175">
        <v>706.65</v>
      </c>
      <c r="C175" s="26">
        <f ca="1">Ratio!$G$7</f>
        <v>39.950069283032633</v>
      </c>
      <c r="D175">
        <f t="shared" ca="1" si="2"/>
        <v>17.688329774690136</v>
      </c>
    </row>
    <row r="176" spans="1:4">
      <c r="A176" t="s">
        <v>445</v>
      </c>
      <c r="B176">
        <v>699.75</v>
      </c>
      <c r="C176" s="26">
        <f ca="1">Ratio!$G$7</f>
        <v>39.950069283032633</v>
      </c>
      <c r="D176">
        <f t="shared" ca="1" si="2"/>
        <v>17.515614179352472</v>
      </c>
    </row>
    <row r="177" spans="1:4">
      <c r="A177" t="s">
        <v>446</v>
      </c>
      <c r="B177">
        <v>715.25</v>
      </c>
      <c r="C177" s="26">
        <f ca="1">Ratio!$G$7</f>
        <v>39.950069283032633</v>
      </c>
      <c r="D177">
        <f t="shared" ca="1" si="2"/>
        <v>17.903598487719695</v>
      </c>
    </row>
    <row r="178" spans="1:4">
      <c r="A178" t="s">
        <v>447</v>
      </c>
      <c r="B178">
        <v>696.55</v>
      </c>
      <c r="C178" s="26">
        <f ca="1">Ratio!$G$7</f>
        <v>39.950069283032633</v>
      </c>
      <c r="D178">
        <f t="shared" ca="1" si="2"/>
        <v>17.435514193108915</v>
      </c>
    </row>
    <row r="179" spans="1:4">
      <c r="A179" t="s">
        <v>448</v>
      </c>
      <c r="B179">
        <v>680.85</v>
      </c>
      <c r="C179" s="26">
        <f ca="1">Ratio!$G$7</f>
        <v>39.950069283032633</v>
      </c>
      <c r="D179">
        <f t="shared" ca="1" si="2"/>
        <v>17.042523635601473</v>
      </c>
    </row>
    <row r="180" spans="1:4">
      <c r="A180" t="s">
        <v>449</v>
      </c>
      <c r="B180">
        <v>688.8</v>
      </c>
      <c r="C180" s="26">
        <f ca="1">Ratio!$G$7</f>
        <v>39.950069283032633</v>
      </c>
      <c r="D180">
        <f t="shared" ca="1" si="2"/>
        <v>17.241522038925304</v>
      </c>
    </row>
    <row r="181" spans="1:4">
      <c r="A181" t="s">
        <v>450</v>
      </c>
      <c r="B181">
        <v>690</v>
      </c>
      <c r="C181" s="26">
        <f ca="1">Ratio!$G$7</f>
        <v>39.950069283032633</v>
      </c>
      <c r="D181">
        <f t="shared" ca="1" si="2"/>
        <v>17.271559533766638</v>
      </c>
    </row>
    <row r="182" spans="1:4">
      <c r="A182" t="s">
        <v>451</v>
      </c>
      <c r="B182">
        <v>692.05</v>
      </c>
      <c r="C182" s="26">
        <f ca="1">Ratio!$G$7</f>
        <v>39.950069283032633</v>
      </c>
      <c r="D182">
        <f t="shared" ca="1" si="2"/>
        <v>17.322873587453916</v>
      </c>
    </row>
    <row r="183" spans="1:4">
      <c r="A183" t="s">
        <v>452</v>
      </c>
      <c r="B183">
        <v>725.35</v>
      </c>
      <c r="C183" s="26">
        <f ca="1">Ratio!$G$7</f>
        <v>39.950069283032633</v>
      </c>
      <c r="D183">
        <f t="shared" ca="1" si="2"/>
        <v>18.156414069300915</v>
      </c>
    </row>
    <row r="184" spans="1:4">
      <c r="A184" t="s">
        <v>453</v>
      </c>
      <c r="B184">
        <v>731.25</v>
      </c>
      <c r="C184" s="26">
        <f ca="1">Ratio!$G$7</f>
        <v>39.950069283032633</v>
      </c>
      <c r="D184">
        <f t="shared" ca="1" si="2"/>
        <v>18.304098418937471</v>
      </c>
    </row>
    <row r="185" spans="1:4">
      <c r="A185" t="s">
        <v>454</v>
      </c>
      <c r="B185">
        <v>746.3</v>
      </c>
      <c r="C185" s="26">
        <f ca="1">Ratio!$G$7</f>
        <v>39.950069283032633</v>
      </c>
      <c r="D185">
        <f t="shared" ca="1" si="2"/>
        <v>18.680818666739189</v>
      </c>
    </row>
    <row r="186" spans="1:4">
      <c r="A186" t="s">
        <v>455</v>
      </c>
      <c r="B186">
        <v>743.9</v>
      </c>
      <c r="C186" s="26">
        <f ca="1">Ratio!$G$7</f>
        <v>39.950069283032633</v>
      </c>
      <c r="D186">
        <f t="shared" ca="1" si="2"/>
        <v>18.620743677056524</v>
      </c>
    </row>
    <row r="187" spans="1:4">
      <c r="A187" t="s">
        <v>456</v>
      </c>
      <c r="B187">
        <v>754.45</v>
      </c>
      <c r="C187" s="26">
        <f ca="1">Ratio!$G$7</f>
        <v>39.950069283032633</v>
      </c>
      <c r="D187">
        <f t="shared" ca="1" si="2"/>
        <v>18.88482331920325</v>
      </c>
    </row>
    <row r="188" spans="1:4">
      <c r="A188" t="s">
        <v>457</v>
      </c>
      <c r="B188">
        <v>778.5</v>
      </c>
      <c r="C188" s="26">
        <f ca="1">Ratio!$G$7</f>
        <v>39.950069283032633</v>
      </c>
      <c r="D188">
        <f t="shared" ca="1" si="2"/>
        <v>19.486824778314968</v>
      </c>
    </row>
    <row r="189" spans="1:4">
      <c r="A189" t="s">
        <v>458</v>
      </c>
      <c r="B189">
        <v>779.45</v>
      </c>
      <c r="C189" s="26">
        <f ca="1">Ratio!$G$7</f>
        <v>39.950069283032633</v>
      </c>
      <c r="D189">
        <f t="shared" ca="1" si="2"/>
        <v>19.510604461731024</v>
      </c>
    </row>
    <row r="190" spans="1:4">
      <c r="A190" t="s">
        <v>459</v>
      </c>
      <c r="B190">
        <v>766.3</v>
      </c>
      <c r="C190" s="26">
        <f ca="1">Ratio!$G$7</f>
        <v>39.950069283032633</v>
      </c>
      <c r="D190">
        <f t="shared" ca="1" si="2"/>
        <v>19.18144358076141</v>
      </c>
    </row>
    <row r="191" spans="1:4">
      <c r="A191" t="s">
        <v>460</v>
      </c>
      <c r="B191">
        <v>795.4</v>
      </c>
      <c r="C191" s="26">
        <f ca="1">Ratio!$G$7</f>
        <v>39.950069283032633</v>
      </c>
      <c r="D191">
        <f t="shared" ca="1" si="2"/>
        <v>19.909852830663745</v>
      </c>
    </row>
    <row r="192" spans="1:4">
      <c r="A192" t="s">
        <v>461</v>
      </c>
      <c r="B192">
        <v>801.8</v>
      </c>
      <c r="C192" s="26">
        <f ca="1">Ratio!$G$7</f>
        <v>39.950069283032633</v>
      </c>
      <c r="D192">
        <f t="shared" ca="1" si="2"/>
        <v>20.070052803150855</v>
      </c>
    </row>
    <row r="193" spans="1:4">
      <c r="A193" t="s">
        <v>462</v>
      </c>
      <c r="B193">
        <v>805.1</v>
      </c>
      <c r="C193" s="26">
        <f ca="1">Ratio!$G$7</f>
        <v>39.950069283032633</v>
      </c>
      <c r="D193">
        <f t="shared" ca="1" si="2"/>
        <v>20.152655913964523</v>
      </c>
    </row>
    <row r="194" spans="1:4">
      <c r="A194" t="s">
        <v>463</v>
      </c>
      <c r="B194">
        <v>791.05</v>
      </c>
      <c r="C194" s="26">
        <f ca="1">Ratio!$G$7</f>
        <v>39.950069283032633</v>
      </c>
      <c r="D194">
        <f t="shared" ref="D194:D257" ca="1" si="3">B194/C194</f>
        <v>19.80096691186391</v>
      </c>
    </row>
    <row r="195" spans="1:4">
      <c r="A195" t="s">
        <v>464</v>
      </c>
      <c r="B195">
        <v>792.9</v>
      </c>
      <c r="C195" s="26">
        <f ca="1">Ratio!$G$7</f>
        <v>39.950069283032633</v>
      </c>
      <c r="D195">
        <f t="shared" ca="1" si="3"/>
        <v>19.847274716410968</v>
      </c>
    </row>
    <row r="196" spans="1:4">
      <c r="A196" t="s">
        <v>465</v>
      </c>
      <c r="B196">
        <v>799.2</v>
      </c>
      <c r="C196" s="26">
        <f ca="1">Ratio!$G$7</f>
        <v>39.950069283032633</v>
      </c>
      <c r="D196">
        <f t="shared" ca="1" si="3"/>
        <v>20.004971564327967</v>
      </c>
    </row>
    <row r="197" spans="1:4">
      <c r="A197" t="s">
        <v>466</v>
      </c>
      <c r="B197">
        <v>783.8</v>
      </c>
      <c r="C197" s="26">
        <f ca="1">Ratio!$G$7</f>
        <v>39.950069283032633</v>
      </c>
      <c r="D197">
        <f t="shared" ca="1" si="3"/>
        <v>19.619490380530856</v>
      </c>
    </row>
    <row r="198" spans="1:4">
      <c r="A198" t="s">
        <v>467</v>
      </c>
      <c r="B198">
        <v>803.2</v>
      </c>
      <c r="C198" s="26">
        <f ca="1">Ratio!$G$7</f>
        <v>39.950069283032633</v>
      </c>
      <c r="D198">
        <f t="shared" ca="1" si="3"/>
        <v>20.105096547132412</v>
      </c>
    </row>
    <row r="199" spans="1:4">
      <c r="A199" t="s">
        <v>468</v>
      </c>
      <c r="B199">
        <v>846.65</v>
      </c>
      <c r="C199" s="26">
        <f ca="1">Ratio!$G$7</f>
        <v>39.950069283032633</v>
      </c>
      <c r="D199">
        <f t="shared" ca="1" si="3"/>
        <v>21.192704172845687</v>
      </c>
    </row>
    <row r="200" spans="1:4">
      <c r="A200" t="s">
        <v>469</v>
      </c>
      <c r="B200">
        <v>862.15</v>
      </c>
      <c r="C200" s="26">
        <f ca="1">Ratio!$G$7</f>
        <v>39.950069283032633</v>
      </c>
      <c r="D200">
        <f t="shared" ca="1" si="3"/>
        <v>21.58068848121291</v>
      </c>
    </row>
    <row r="201" spans="1:4">
      <c r="A201" t="s">
        <v>470</v>
      </c>
      <c r="B201">
        <v>819.7</v>
      </c>
      <c r="C201" s="26">
        <f ca="1">Ratio!$G$7</f>
        <v>39.950069283032633</v>
      </c>
      <c r="D201">
        <f t="shared" ca="1" si="3"/>
        <v>20.518112101200746</v>
      </c>
    </row>
    <row r="202" spans="1:4">
      <c r="A202" t="s">
        <v>471</v>
      </c>
      <c r="B202">
        <v>786</v>
      </c>
      <c r="C202" s="26">
        <f ca="1">Ratio!$G$7</f>
        <v>39.950069283032633</v>
      </c>
      <c r="D202">
        <f t="shared" ca="1" si="3"/>
        <v>19.674559121073301</v>
      </c>
    </row>
    <row r="203" spans="1:4">
      <c r="A203" t="s">
        <v>472</v>
      </c>
      <c r="B203">
        <v>774.25</v>
      </c>
      <c r="C203" s="26">
        <f ca="1">Ratio!$G$7</f>
        <v>39.950069283032633</v>
      </c>
      <c r="D203">
        <f t="shared" ca="1" si="3"/>
        <v>19.380441984085245</v>
      </c>
    </row>
    <row r="204" spans="1:4">
      <c r="A204" t="s">
        <v>473</v>
      </c>
      <c r="B204">
        <v>649.79999999999995</v>
      </c>
      <c r="C204" s="26">
        <f ca="1">Ratio!$G$7</f>
        <v>39.950069283032633</v>
      </c>
      <c r="D204">
        <f t="shared" ca="1" si="3"/>
        <v>16.265303456581972</v>
      </c>
    </row>
    <row r="205" spans="1:4">
      <c r="A205" t="s">
        <v>474</v>
      </c>
      <c r="B205">
        <v>648.85</v>
      </c>
      <c r="C205" s="26">
        <f ca="1">Ratio!$G$7</f>
        <v>39.950069283032633</v>
      </c>
      <c r="D205">
        <f t="shared" ca="1" si="3"/>
        <v>16.24152377316592</v>
      </c>
    </row>
    <row r="206" spans="1:4">
      <c r="A206" t="s">
        <v>475</v>
      </c>
      <c r="B206">
        <v>649.35</v>
      </c>
      <c r="C206" s="26">
        <f ca="1">Ratio!$G$7</f>
        <v>39.950069283032633</v>
      </c>
      <c r="D206">
        <f t="shared" ca="1" si="3"/>
        <v>16.254039396016474</v>
      </c>
    </row>
    <row r="207" spans="1:4">
      <c r="A207" t="s">
        <v>476</v>
      </c>
      <c r="B207">
        <v>637.25</v>
      </c>
      <c r="C207" s="26">
        <f ca="1">Ratio!$G$7</f>
        <v>39.950069283032633</v>
      </c>
      <c r="D207">
        <f t="shared" ca="1" si="3"/>
        <v>15.951161323033029</v>
      </c>
    </row>
    <row r="208" spans="1:4">
      <c r="A208" t="s">
        <v>477</v>
      </c>
      <c r="B208">
        <v>675.6</v>
      </c>
      <c r="C208" s="26">
        <f ca="1">Ratio!$G$7</f>
        <v>39.950069283032633</v>
      </c>
      <c r="D208">
        <f t="shared" ca="1" si="3"/>
        <v>16.911109595670638</v>
      </c>
    </row>
    <row r="209" spans="1:4">
      <c r="A209" t="s">
        <v>478</v>
      </c>
      <c r="B209">
        <v>627.95000000000005</v>
      </c>
      <c r="C209" s="26">
        <f ca="1">Ratio!$G$7</f>
        <v>39.950069283032633</v>
      </c>
      <c r="D209">
        <f t="shared" ca="1" si="3"/>
        <v>15.718370738012698</v>
      </c>
    </row>
    <row r="210" spans="1:4">
      <c r="A210" t="s">
        <v>479</v>
      </c>
      <c r="B210">
        <v>629.79999999999995</v>
      </c>
      <c r="C210" s="26">
        <f ca="1">Ratio!$G$7</f>
        <v>39.950069283032633</v>
      </c>
      <c r="D210">
        <f t="shared" ca="1" si="3"/>
        <v>15.76467854255975</v>
      </c>
    </row>
    <row r="211" spans="1:4">
      <c r="A211" t="s">
        <v>480</v>
      </c>
      <c r="B211">
        <v>636.65</v>
      </c>
      <c r="C211" s="26">
        <f ca="1">Ratio!$G$7</f>
        <v>39.950069283032633</v>
      </c>
      <c r="D211">
        <f t="shared" ca="1" si="3"/>
        <v>15.936142575612362</v>
      </c>
    </row>
    <row r="212" spans="1:4">
      <c r="A212" t="s">
        <v>481</v>
      </c>
      <c r="B212">
        <v>618.1</v>
      </c>
      <c r="C212" s="26">
        <f ca="1">Ratio!$G$7</f>
        <v>39.950069283032633</v>
      </c>
      <c r="D212">
        <f t="shared" ca="1" si="3"/>
        <v>15.471812967856753</v>
      </c>
    </row>
    <row r="213" spans="1:4">
      <c r="A213" t="s">
        <v>482</v>
      </c>
      <c r="B213">
        <v>613.04999999999995</v>
      </c>
      <c r="C213" s="26">
        <f ca="1">Ratio!$G$7</f>
        <v>39.950069283032633</v>
      </c>
      <c r="D213">
        <f t="shared" ca="1" si="3"/>
        <v>15.345405177066141</v>
      </c>
    </row>
    <row r="214" spans="1:4">
      <c r="A214" t="s">
        <v>483</v>
      </c>
      <c r="B214">
        <v>631</v>
      </c>
      <c r="C214" s="26">
        <f ca="1">Ratio!$G$7</f>
        <v>39.950069283032633</v>
      </c>
      <c r="D214">
        <f t="shared" ca="1" si="3"/>
        <v>15.794716037401086</v>
      </c>
    </row>
    <row r="215" spans="1:4">
      <c r="A215" t="s">
        <v>484</v>
      </c>
      <c r="B215">
        <v>643.1</v>
      </c>
      <c r="C215" s="26">
        <f ca="1">Ratio!$G$7</f>
        <v>39.950069283032633</v>
      </c>
      <c r="D215">
        <f t="shared" ca="1" si="3"/>
        <v>16.097594110384531</v>
      </c>
    </row>
    <row r="216" spans="1:4">
      <c r="A216" t="s">
        <v>485</v>
      </c>
      <c r="B216">
        <v>667.2</v>
      </c>
      <c r="C216" s="26">
        <f ca="1">Ratio!$G$7</f>
        <v>39.950069283032633</v>
      </c>
      <c r="D216">
        <f t="shared" ca="1" si="3"/>
        <v>16.700847131781305</v>
      </c>
    </row>
    <row r="217" spans="1:4">
      <c r="A217" t="s">
        <v>486</v>
      </c>
      <c r="B217">
        <v>656.9</v>
      </c>
      <c r="C217" s="26">
        <f ca="1">Ratio!$G$7</f>
        <v>39.950069283032633</v>
      </c>
      <c r="D217">
        <f t="shared" ca="1" si="3"/>
        <v>16.443025301059862</v>
      </c>
    </row>
    <row r="218" spans="1:4">
      <c r="A218" t="s">
        <v>487</v>
      </c>
      <c r="B218">
        <v>671.25</v>
      </c>
      <c r="C218" s="26">
        <f ca="1">Ratio!$G$7</f>
        <v>39.950069283032633</v>
      </c>
      <c r="D218">
        <f t="shared" ca="1" si="3"/>
        <v>16.802223676870806</v>
      </c>
    </row>
    <row r="219" spans="1:4">
      <c r="A219" t="s">
        <v>488</v>
      </c>
      <c r="B219">
        <v>674.3</v>
      </c>
      <c r="C219" s="26">
        <f ca="1">Ratio!$G$7</f>
        <v>39.950069283032633</v>
      </c>
      <c r="D219">
        <f t="shared" ca="1" si="3"/>
        <v>16.878568976259192</v>
      </c>
    </row>
    <row r="220" spans="1:4">
      <c r="A220" t="s">
        <v>489</v>
      </c>
      <c r="B220">
        <v>597.70000000000005</v>
      </c>
      <c r="C220" s="26">
        <f ca="1">Ratio!$G$7</f>
        <v>39.950069283032633</v>
      </c>
      <c r="D220">
        <f t="shared" ca="1" si="3"/>
        <v>14.961175555554087</v>
      </c>
    </row>
    <row r="221" spans="1:4">
      <c r="A221" t="s">
        <v>490</v>
      </c>
      <c r="B221">
        <v>602.04999999999995</v>
      </c>
      <c r="C221" s="26">
        <f ca="1">Ratio!$G$7</f>
        <v>39.950069283032633</v>
      </c>
      <c r="D221">
        <f t="shared" ca="1" si="3"/>
        <v>15.070061474353919</v>
      </c>
    </row>
    <row r="222" spans="1:4">
      <c r="A222" t="s">
        <v>491</v>
      </c>
      <c r="B222">
        <v>609.85</v>
      </c>
      <c r="C222" s="26">
        <f ca="1">Ratio!$G$7</f>
        <v>39.950069283032633</v>
      </c>
      <c r="D222">
        <f t="shared" ca="1" si="3"/>
        <v>15.265305190822586</v>
      </c>
    </row>
    <row r="223" spans="1:4">
      <c r="A223" t="s">
        <v>492</v>
      </c>
      <c r="B223">
        <v>617.54999999999995</v>
      </c>
      <c r="C223" s="26">
        <f ca="1">Ratio!$G$7</f>
        <v>39.950069283032633</v>
      </c>
      <c r="D223">
        <f t="shared" ca="1" si="3"/>
        <v>15.45804578272114</v>
      </c>
    </row>
    <row r="224" spans="1:4">
      <c r="A224" t="s">
        <v>493</v>
      </c>
      <c r="B224">
        <v>616.79999999999995</v>
      </c>
      <c r="C224" s="26">
        <f ca="1">Ratio!$G$7</f>
        <v>39.950069283032633</v>
      </c>
      <c r="D224">
        <f t="shared" ca="1" si="3"/>
        <v>15.439272348445307</v>
      </c>
    </row>
    <row r="225" spans="1:4">
      <c r="A225" t="s">
        <v>494</v>
      </c>
      <c r="B225">
        <v>604.5</v>
      </c>
      <c r="C225" s="26">
        <f ca="1">Ratio!$G$7</f>
        <v>39.950069283032633</v>
      </c>
      <c r="D225">
        <f t="shared" ca="1" si="3"/>
        <v>15.131388026321641</v>
      </c>
    </row>
    <row r="226" spans="1:4">
      <c r="A226" t="s">
        <v>495</v>
      </c>
      <c r="B226">
        <v>641.4</v>
      </c>
      <c r="C226" s="26">
        <f ca="1">Ratio!$G$7</f>
        <v>39.950069283032633</v>
      </c>
      <c r="D226">
        <f t="shared" ca="1" si="3"/>
        <v>16.055040992692639</v>
      </c>
    </row>
    <row r="227" spans="1:4">
      <c r="A227" t="s">
        <v>496</v>
      </c>
      <c r="B227">
        <v>635.29999999999995</v>
      </c>
      <c r="C227" s="26">
        <f ca="1">Ratio!$G$7</f>
        <v>39.950069283032633</v>
      </c>
      <c r="D227">
        <f t="shared" ca="1" si="3"/>
        <v>15.902350393915862</v>
      </c>
    </row>
    <row r="228" spans="1:4">
      <c r="A228" t="s">
        <v>497</v>
      </c>
      <c r="B228">
        <v>623.70000000000005</v>
      </c>
      <c r="C228" s="26">
        <f ca="1">Ratio!$G$7</f>
        <v>39.950069283032633</v>
      </c>
      <c r="D228">
        <f t="shared" ca="1" si="3"/>
        <v>15.611987943782976</v>
      </c>
    </row>
    <row r="229" spans="1:4">
      <c r="A229" t="s">
        <v>498</v>
      </c>
      <c r="B229">
        <v>582.6</v>
      </c>
      <c r="C229" s="26">
        <f ca="1">Ratio!$G$7</f>
        <v>39.950069283032633</v>
      </c>
      <c r="D229">
        <f t="shared" ca="1" si="3"/>
        <v>14.58320374546731</v>
      </c>
    </row>
    <row r="230" spans="1:4">
      <c r="A230" t="s">
        <v>499</v>
      </c>
      <c r="B230">
        <v>634.85</v>
      </c>
      <c r="C230" s="26">
        <f ca="1">Ratio!$G$7</f>
        <v>39.950069283032633</v>
      </c>
      <c r="D230">
        <f t="shared" ca="1" si="3"/>
        <v>15.891086333350364</v>
      </c>
    </row>
    <row r="231" spans="1:4">
      <c r="A231" t="s">
        <v>500</v>
      </c>
      <c r="B231">
        <v>529.04999999999995</v>
      </c>
      <c r="C231" s="26">
        <f ca="1">Ratio!$G$7</f>
        <v>39.950069283032633</v>
      </c>
      <c r="D231">
        <f t="shared" ca="1" si="3"/>
        <v>13.242780538172811</v>
      </c>
    </row>
    <row r="232" spans="1:4">
      <c r="A232" t="s">
        <v>501</v>
      </c>
      <c r="B232">
        <v>523.29999999999995</v>
      </c>
      <c r="C232" s="26">
        <f ca="1">Ratio!$G$7</f>
        <v>39.950069283032633</v>
      </c>
      <c r="D232">
        <f t="shared" ca="1" si="3"/>
        <v>13.098850875391422</v>
      </c>
    </row>
    <row r="233" spans="1:4">
      <c r="A233" t="s">
        <v>502</v>
      </c>
      <c r="B233">
        <v>523.45000000000005</v>
      </c>
      <c r="C233" s="26">
        <f ca="1">Ratio!$G$7</f>
        <v>39.950069283032633</v>
      </c>
      <c r="D233">
        <f t="shared" ca="1" si="3"/>
        <v>13.102605562246591</v>
      </c>
    </row>
    <row r="234" spans="1:4">
      <c r="A234" t="s">
        <v>503</v>
      </c>
      <c r="B234">
        <v>527.04999999999995</v>
      </c>
      <c r="C234" s="26">
        <f ca="1">Ratio!$G$7</f>
        <v>39.950069283032633</v>
      </c>
      <c r="D234">
        <f t="shared" ca="1" si="3"/>
        <v>13.192718046770588</v>
      </c>
    </row>
    <row r="235" spans="1:4">
      <c r="A235" t="s">
        <v>504</v>
      </c>
      <c r="B235">
        <v>550.5</v>
      </c>
      <c r="C235" s="26">
        <f ca="1">Ratio!$G$7</f>
        <v>39.950069283032633</v>
      </c>
      <c r="D235">
        <f t="shared" ca="1" si="3"/>
        <v>13.779700758461644</v>
      </c>
    </row>
    <row r="236" spans="1:4">
      <c r="A236" t="s">
        <v>505</v>
      </c>
      <c r="B236">
        <v>555.54999999999995</v>
      </c>
      <c r="C236" s="26">
        <f ca="1">Ratio!$G$7</f>
        <v>39.950069283032633</v>
      </c>
      <c r="D236">
        <f t="shared" ca="1" si="3"/>
        <v>13.906108549252254</v>
      </c>
    </row>
    <row r="237" spans="1:4">
      <c r="A237" t="s">
        <v>506</v>
      </c>
      <c r="B237">
        <v>553.04999999999995</v>
      </c>
      <c r="C237" s="26">
        <f ca="1">Ratio!$G$7</f>
        <v>39.950069283032633</v>
      </c>
      <c r="D237">
        <f t="shared" ca="1" si="3"/>
        <v>13.843530434999476</v>
      </c>
    </row>
    <row r="238" spans="1:4">
      <c r="A238" t="s">
        <v>507</v>
      </c>
      <c r="B238">
        <v>554.15</v>
      </c>
      <c r="C238" s="26">
        <f ca="1">Ratio!$G$7</f>
        <v>39.950069283032633</v>
      </c>
      <c r="D238">
        <f t="shared" ca="1" si="3"/>
        <v>13.871064805270699</v>
      </c>
    </row>
    <row r="239" spans="1:4">
      <c r="A239" t="s">
        <v>508</v>
      </c>
      <c r="B239">
        <v>525.25</v>
      </c>
      <c r="C239" s="26">
        <f ca="1">Ratio!$G$7</f>
        <v>39.950069283032633</v>
      </c>
      <c r="D239">
        <f t="shared" ca="1" si="3"/>
        <v>13.147661804508589</v>
      </c>
    </row>
    <row r="240" spans="1:4">
      <c r="A240" t="s">
        <v>509</v>
      </c>
      <c r="B240">
        <v>546.95000000000005</v>
      </c>
      <c r="C240" s="26">
        <f ca="1">Ratio!$G$7</f>
        <v>39.950069283032633</v>
      </c>
      <c r="D240">
        <f t="shared" ca="1" si="3"/>
        <v>13.6908398362227</v>
      </c>
    </row>
    <row r="241" spans="1:4">
      <c r="A241" t="s">
        <v>510</v>
      </c>
      <c r="B241">
        <v>552.85</v>
      </c>
      <c r="C241" s="26">
        <f ca="1">Ratio!$G$7</f>
        <v>39.950069283032633</v>
      </c>
      <c r="D241">
        <f t="shared" ca="1" si="3"/>
        <v>13.838524185859256</v>
      </c>
    </row>
    <row r="242" spans="1:4">
      <c r="A242" t="s">
        <v>511</v>
      </c>
      <c r="B242">
        <v>545.54999999999995</v>
      </c>
      <c r="C242" s="26">
        <f ca="1">Ratio!$G$7</f>
        <v>39.950069283032633</v>
      </c>
      <c r="D242">
        <f t="shared" ca="1" si="3"/>
        <v>13.655796092241143</v>
      </c>
    </row>
    <row r="243" spans="1:4">
      <c r="A243" t="s">
        <v>512</v>
      </c>
      <c r="B243">
        <v>546.5</v>
      </c>
      <c r="C243" s="26">
        <f ca="1">Ratio!$G$7</f>
        <v>39.950069283032633</v>
      </c>
      <c r="D243">
        <f t="shared" ca="1" si="3"/>
        <v>13.679575775657201</v>
      </c>
    </row>
    <row r="244" spans="1:4">
      <c r="A244" t="s">
        <v>513</v>
      </c>
      <c r="B244">
        <v>557.5</v>
      </c>
      <c r="C244" s="26">
        <f ca="1">Ratio!$G$7</f>
        <v>39.950069283032633</v>
      </c>
      <c r="D244">
        <f t="shared" ca="1" si="3"/>
        <v>13.954919478369421</v>
      </c>
    </row>
    <row r="245" spans="1:4">
      <c r="A245" t="s">
        <v>514</v>
      </c>
      <c r="B245">
        <v>578.5</v>
      </c>
      <c r="C245" s="26">
        <f ca="1">Ratio!$G$7</f>
        <v>39.950069283032633</v>
      </c>
      <c r="D245">
        <f t="shared" ca="1" si="3"/>
        <v>14.480575638092754</v>
      </c>
    </row>
    <row r="246" spans="1:4">
      <c r="A246" t="s">
        <v>515</v>
      </c>
      <c r="B246">
        <v>582.95000000000005</v>
      </c>
      <c r="C246" s="26">
        <f ca="1">Ratio!$G$7</f>
        <v>39.950069283032633</v>
      </c>
      <c r="D246">
        <f t="shared" ca="1" si="3"/>
        <v>14.591964681462699</v>
      </c>
    </row>
    <row r="247" spans="1:4">
      <c r="A247" t="s">
        <v>516</v>
      </c>
      <c r="B247">
        <v>558.29999999999995</v>
      </c>
      <c r="C247" s="26">
        <f ca="1">Ratio!$G$7</f>
        <v>39.950069283032633</v>
      </c>
      <c r="D247">
        <f t="shared" ca="1" si="3"/>
        <v>13.974944474930309</v>
      </c>
    </row>
    <row r="248" spans="1:4">
      <c r="A248" t="s">
        <v>517</v>
      </c>
      <c r="B248">
        <v>566.54999999999995</v>
      </c>
      <c r="C248" s="26">
        <f ca="1">Ratio!$G$7</f>
        <v>39.950069283032633</v>
      </c>
      <c r="D248">
        <f t="shared" ca="1" si="3"/>
        <v>14.181452251964476</v>
      </c>
    </row>
    <row r="249" spans="1:4">
      <c r="A249" t="s">
        <v>518</v>
      </c>
      <c r="B249">
        <v>572.25</v>
      </c>
      <c r="C249" s="26">
        <f ca="1">Ratio!$G$7</f>
        <v>39.950069283032633</v>
      </c>
      <c r="D249">
        <f t="shared" ca="1" si="3"/>
        <v>14.324130352460809</v>
      </c>
    </row>
    <row r="250" spans="1:4">
      <c r="A250" t="s">
        <v>519</v>
      </c>
      <c r="B250">
        <v>568.45000000000005</v>
      </c>
      <c r="C250" s="26">
        <f ca="1">Ratio!$G$7</f>
        <v>39.950069283032633</v>
      </c>
      <c r="D250">
        <f t="shared" ca="1" si="3"/>
        <v>14.229011618796589</v>
      </c>
    </row>
    <row r="251" spans="1:4">
      <c r="A251" t="s">
        <v>520</v>
      </c>
      <c r="B251">
        <v>576.04999999999995</v>
      </c>
      <c r="C251" s="26">
        <f ca="1">Ratio!$G$7</f>
        <v>39.950069283032633</v>
      </c>
      <c r="D251">
        <f t="shared" ca="1" si="3"/>
        <v>14.419249086125031</v>
      </c>
    </row>
    <row r="252" spans="1:4">
      <c r="A252" t="s">
        <v>521</v>
      </c>
      <c r="B252">
        <v>571.1</v>
      </c>
      <c r="C252" s="26">
        <f ca="1">Ratio!$G$7</f>
        <v>39.950069283032633</v>
      </c>
      <c r="D252">
        <f t="shared" ca="1" si="3"/>
        <v>14.295344419904533</v>
      </c>
    </row>
    <row r="253" spans="1:4">
      <c r="A253" t="s">
        <v>522</v>
      </c>
      <c r="B253">
        <v>581.6</v>
      </c>
      <c r="C253" s="26">
        <f ca="1">Ratio!$G$7</f>
        <v>39.950069283032633</v>
      </c>
      <c r="D253">
        <f t="shared" ca="1" si="3"/>
        <v>14.558172499766199</v>
      </c>
    </row>
    <row r="254" spans="1:4">
      <c r="A254" t="s">
        <v>523</v>
      </c>
      <c r="B254">
        <v>563.6</v>
      </c>
      <c r="C254" s="26">
        <f ca="1">Ratio!$G$7</f>
        <v>39.950069283032633</v>
      </c>
      <c r="D254">
        <f t="shared" ca="1" si="3"/>
        <v>14.1076100771462</v>
      </c>
    </row>
    <row r="255" spans="1:4">
      <c r="A255" t="s">
        <v>524</v>
      </c>
      <c r="B255">
        <v>553.15</v>
      </c>
      <c r="C255" s="26">
        <f ca="1">Ratio!$G$7</f>
        <v>39.950069283032633</v>
      </c>
      <c r="D255">
        <f t="shared" ca="1" si="3"/>
        <v>13.846033559569587</v>
      </c>
    </row>
    <row r="256" spans="1:4">
      <c r="A256" t="s">
        <v>525</v>
      </c>
      <c r="B256">
        <v>559.95000000000005</v>
      </c>
      <c r="C256" s="26">
        <f ca="1">Ratio!$G$7</f>
        <v>39.950069283032633</v>
      </c>
      <c r="D256">
        <f t="shared" ca="1" si="3"/>
        <v>14.016246030337145</v>
      </c>
    </row>
    <row r="257" spans="1:4">
      <c r="A257" t="s">
        <v>526</v>
      </c>
      <c r="B257">
        <v>569.54999999999995</v>
      </c>
      <c r="C257" s="26">
        <f ca="1">Ratio!$G$7</f>
        <v>39.950069283032633</v>
      </c>
      <c r="D257">
        <f t="shared" ca="1" si="3"/>
        <v>14.256545989067808</v>
      </c>
    </row>
    <row r="258" spans="1:4">
      <c r="A258" t="s">
        <v>527</v>
      </c>
      <c r="B258">
        <v>570.1</v>
      </c>
      <c r="C258" s="26">
        <f ca="1">Ratio!$G$7</f>
        <v>39.950069283032633</v>
      </c>
      <c r="D258">
        <f t="shared" ref="D258:D321" ca="1" si="4">B258/C258</f>
        <v>14.270313174203421</v>
      </c>
    </row>
    <row r="259" spans="1:4">
      <c r="A259" t="s">
        <v>528</v>
      </c>
      <c r="B259">
        <v>566.4</v>
      </c>
      <c r="C259" s="26">
        <f ca="1">Ratio!$G$7</f>
        <v>39.950069283032633</v>
      </c>
      <c r="D259">
        <f t="shared" ca="1" si="4"/>
        <v>14.177697565109309</v>
      </c>
    </row>
    <row r="260" spans="1:4">
      <c r="A260" t="s">
        <v>529</v>
      </c>
      <c r="B260">
        <v>565.65</v>
      </c>
      <c r="C260" s="26">
        <f ca="1">Ratio!$G$7</f>
        <v>39.950069283032633</v>
      </c>
      <c r="D260">
        <f t="shared" ca="1" si="4"/>
        <v>14.158924130833476</v>
      </c>
    </row>
    <row r="261" spans="1:4">
      <c r="A261" t="s">
        <v>530</v>
      </c>
      <c r="B261">
        <v>572.54999999999995</v>
      </c>
      <c r="C261" s="26">
        <f ca="1">Ratio!$G$7</f>
        <v>39.950069283032633</v>
      </c>
      <c r="D261">
        <f t="shared" ca="1" si="4"/>
        <v>14.331639726171142</v>
      </c>
    </row>
    <row r="262" spans="1:4">
      <c r="A262" t="s">
        <v>531</v>
      </c>
      <c r="B262">
        <v>586.85</v>
      </c>
      <c r="C262" s="26">
        <f ca="1">Ratio!$G$7</f>
        <v>39.950069283032633</v>
      </c>
      <c r="D262">
        <f t="shared" ca="1" si="4"/>
        <v>14.689586539697032</v>
      </c>
    </row>
    <row r="263" spans="1:4">
      <c r="A263" t="s">
        <v>532</v>
      </c>
      <c r="B263">
        <v>602.45000000000005</v>
      </c>
      <c r="C263" s="26">
        <f ca="1">Ratio!$G$7</f>
        <v>39.950069283032633</v>
      </c>
      <c r="D263">
        <f t="shared" ca="1" si="4"/>
        <v>15.080073972634365</v>
      </c>
    </row>
    <row r="264" spans="1:4">
      <c r="A264" t="s">
        <v>533</v>
      </c>
      <c r="B264">
        <v>613.29999999999995</v>
      </c>
      <c r="C264" s="26">
        <f ca="1">Ratio!$G$7</f>
        <v>39.950069283032633</v>
      </c>
      <c r="D264">
        <f t="shared" ca="1" si="4"/>
        <v>15.351662988491418</v>
      </c>
    </row>
    <row r="265" spans="1:4">
      <c r="A265" t="s">
        <v>534</v>
      </c>
      <c r="B265">
        <v>610.5</v>
      </c>
      <c r="C265" s="26">
        <f ca="1">Ratio!$G$7</f>
        <v>39.950069283032633</v>
      </c>
      <c r="D265">
        <f t="shared" ca="1" si="4"/>
        <v>15.281575500528309</v>
      </c>
    </row>
    <row r="266" spans="1:4">
      <c r="A266" t="s">
        <v>535</v>
      </c>
      <c r="B266">
        <v>625.70000000000005</v>
      </c>
      <c r="C266" s="26">
        <f ca="1">Ratio!$G$7</f>
        <v>39.950069283032633</v>
      </c>
      <c r="D266">
        <f t="shared" ca="1" si="4"/>
        <v>15.662050435185197</v>
      </c>
    </row>
    <row r="267" spans="1:4">
      <c r="A267" t="s">
        <v>536</v>
      </c>
      <c r="B267">
        <v>625.85</v>
      </c>
      <c r="C267" s="26">
        <f ca="1">Ratio!$G$7</f>
        <v>39.950069283032633</v>
      </c>
      <c r="D267">
        <f t="shared" ca="1" si="4"/>
        <v>15.665805122040364</v>
      </c>
    </row>
    <row r="268" spans="1:4">
      <c r="A268" t="s">
        <v>537</v>
      </c>
      <c r="B268">
        <v>624.75</v>
      </c>
      <c r="C268" s="26">
        <f ca="1">Ratio!$G$7</f>
        <v>39.950069283032633</v>
      </c>
      <c r="D268">
        <f t="shared" ca="1" si="4"/>
        <v>15.638270751769141</v>
      </c>
    </row>
    <row r="269" spans="1:4">
      <c r="A269" t="s">
        <v>538</v>
      </c>
      <c r="B269">
        <v>571.5</v>
      </c>
      <c r="C269" s="26">
        <f ca="1">Ratio!$G$7</f>
        <v>39.950069283032633</v>
      </c>
      <c r="D269">
        <f t="shared" ca="1" si="4"/>
        <v>14.305356918184977</v>
      </c>
    </row>
    <row r="270" spans="1:4">
      <c r="A270" t="s">
        <v>539</v>
      </c>
      <c r="B270">
        <v>586</v>
      </c>
      <c r="C270" s="26">
        <f ca="1">Ratio!$G$7</f>
        <v>39.950069283032633</v>
      </c>
      <c r="D270">
        <f t="shared" ca="1" si="4"/>
        <v>14.668309980851086</v>
      </c>
    </row>
    <row r="271" spans="1:4">
      <c r="A271" t="s">
        <v>540</v>
      </c>
      <c r="B271">
        <v>594.5</v>
      </c>
      <c r="C271" s="26">
        <f ca="1">Ratio!$G$7</f>
        <v>39.950069283032633</v>
      </c>
      <c r="D271">
        <f t="shared" ca="1" si="4"/>
        <v>14.88107556931053</v>
      </c>
    </row>
    <row r="272" spans="1:4">
      <c r="A272" t="s">
        <v>541</v>
      </c>
      <c r="B272">
        <v>593.1</v>
      </c>
      <c r="C272" s="26">
        <f ca="1">Ratio!$G$7</f>
        <v>39.950069283032633</v>
      </c>
      <c r="D272">
        <f t="shared" ca="1" si="4"/>
        <v>14.846031825328977</v>
      </c>
    </row>
    <row r="273" spans="1:4">
      <c r="A273" t="s">
        <v>542</v>
      </c>
      <c r="B273">
        <v>622.85</v>
      </c>
      <c r="C273" s="26">
        <f ca="1">Ratio!$G$7</f>
        <v>39.950069283032633</v>
      </c>
      <c r="D273">
        <f t="shared" ca="1" si="4"/>
        <v>15.59071138493703</v>
      </c>
    </row>
    <row r="274" spans="1:4">
      <c r="A274" t="s">
        <v>543</v>
      </c>
      <c r="B274">
        <v>585.75</v>
      </c>
      <c r="C274" s="26">
        <f ca="1">Ratio!$G$7</f>
        <v>39.950069283032633</v>
      </c>
      <c r="D274">
        <f t="shared" ca="1" si="4"/>
        <v>14.662052169425809</v>
      </c>
    </row>
    <row r="275" spans="1:4">
      <c r="A275" t="s">
        <v>544</v>
      </c>
      <c r="B275">
        <v>532.5</v>
      </c>
      <c r="C275" s="26">
        <f ca="1">Ratio!$G$7</f>
        <v>39.950069283032633</v>
      </c>
      <c r="D275">
        <f t="shared" ca="1" si="4"/>
        <v>13.329138335841645</v>
      </c>
    </row>
    <row r="276" spans="1:4">
      <c r="A276" t="s">
        <v>545</v>
      </c>
      <c r="B276">
        <v>532.79999999999995</v>
      </c>
      <c r="C276" s="26">
        <f ca="1">Ratio!$G$7</f>
        <v>39.950069283032633</v>
      </c>
      <c r="D276">
        <f t="shared" ca="1" si="4"/>
        <v>13.336647709551977</v>
      </c>
    </row>
    <row r="277" spans="1:4">
      <c r="A277" t="s">
        <v>546</v>
      </c>
      <c r="B277">
        <v>512.70000000000005</v>
      </c>
      <c r="C277" s="26">
        <f ca="1">Ratio!$G$7</f>
        <v>39.950069283032633</v>
      </c>
      <c r="D277">
        <f t="shared" ca="1" si="4"/>
        <v>12.833519670959646</v>
      </c>
    </row>
    <row r="278" spans="1:4">
      <c r="A278" t="s">
        <v>547</v>
      </c>
      <c r="B278">
        <v>505.4</v>
      </c>
      <c r="C278" s="26">
        <f ca="1">Ratio!$G$7</f>
        <v>39.950069283032633</v>
      </c>
      <c r="D278">
        <f t="shared" ca="1" si="4"/>
        <v>12.650791577341534</v>
      </c>
    </row>
    <row r="279" spans="1:4">
      <c r="A279" t="s">
        <v>548</v>
      </c>
      <c r="B279">
        <v>506.15</v>
      </c>
      <c r="C279" s="26">
        <f ca="1">Ratio!$G$7</f>
        <v>39.950069283032633</v>
      </c>
      <c r="D279">
        <f t="shared" ca="1" si="4"/>
        <v>12.669565011617367</v>
      </c>
    </row>
    <row r="280" spans="1:4">
      <c r="A280" t="s">
        <v>549</v>
      </c>
      <c r="B280">
        <v>518.9</v>
      </c>
      <c r="C280" s="26">
        <f ca="1">Ratio!$G$7</f>
        <v>39.950069283032633</v>
      </c>
      <c r="D280">
        <f t="shared" ca="1" si="4"/>
        <v>12.988713394306533</v>
      </c>
    </row>
    <row r="281" spans="1:4">
      <c r="A281" t="s">
        <v>550</v>
      </c>
      <c r="B281">
        <v>502.15</v>
      </c>
      <c r="C281" s="26">
        <f ca="1">Ratio!$G$7</f>
        <v>39.950069283032633</v>
      </c>
      <c r="D281">
        <f t="shared" ca="1" si="4"/>
        <v>12.569440028812924</v>
      </c>
    </row>
    <row r="282" spans="1:4">
      <c r="A282" t="s">
        <v>551</v>
      </c>
      <c r="B282">
        <v>514.5</v>
      </c>
      <c r="C282" s="26">
        <f ca="1">Ratio!$G$7</f>
        <v>39.950069283032633</v>
      </c>
      <c r="D282">
        <f t="shared" ca="1" si="4"/>
        <v>12.878575913221646</v>
      </c>
    </row>
    <row r="283" spans="1:4">
      <c r="A283" t="s">
        <v>552</v>
      </c>
      <c r="B283">
        <v>519.95000000000005</v>
      </c>
      <c r="C283" s="26">
        <f ca="1">Ratio!$G$7</f>
        <v>39.950069283032633</v>
      </c>
      <c r="D283">
        <f t="shared" ca="1" si="4"/>
        <v>13.014996202292702</v>
      </c>
    </row>
    <row r="284" spans="1:4">
      <c r="A284" t="s">
        <v>553</v>
      </c>
      <c r="B284">
        <v>519.45000000000005</v>
      </c>
      <c r="C284" s="26">
        <f ca="1">Ratio!$G$7</f>
        <v>39.950069283032633</v>
      </c>
      <c r="D284">
        <f t="shared" ca="1" si="4"/>
        <v>13.002480579442146</v>
      </c>
    </row>
    <row r="285" spans="1:4">
      <c r="A285" t="s">
        <v>554</v>
      </c>
      <c r="B285">
        <v>520.25</v>
      </c>
      <c r="C285" s="26">
        <f ca="1">Ratio!$G$7</f>
        <v>39.950069283032633</v>
      </c>
      <c r="D285">
        <f t="shared" ca="1" si="4"/>
        <v>13.022505576003034</v>
      </c>
    </row>
    <row r="286" spans="1:4">
      <c r="A286" t="s">
        <v>555</v>
      </c>
      <c r="B286">
        <v>525.79999999999995</v>
      </c>
      <c r="C286" s="26">
        <f ca="1">Ratio!$G$7</f>
        <v>39.950069283032633</v>
      </c>
      <c r="D286">
        <f t="shared" ca="1" si="4"/>
        <v>13.1614289896442</v>
      </c>
    </row>
    <row r="287" spans="1:4">
      <c r="A287" t="s">
        <v>556</v>
      </c>
      <c r="B287">
        <v>521.95000000000005</v>
      </c>
      <c r="C287" s="26">
        <f ca="1">Ratio!$G$7</f>
        <v>39.950069283032633</v>
      </c>
      <c r="D287">
        <f t="shared" ca="1" si="4"/>
        <v>13.065058693694924</v>
      </c>
    </row>
    <row r="288" spans="1:4">
      <c r="A288" t="s">
        <v>557</v>
      </c>
      <c r="B288">
        <v>522.75</v>
      </c>
      <c r="C288" s="26">
        <f ca="1">Ratio!$G$7</f>
        <v>39.950069283032633</v>
      </c>
      <c r="D288">
        <f t="shared" ca="1" si="4"/>
        <v>13.085083690255813</v>
      </c>
    </row>
    <row r="289" spans="1:4">
      <c r="A289" t="s">
        <v>558</v>
      </c>
      <c r="B289">
        <v>526.9</v>
      </c>
      <c r="C289" s="26">
        <f ca="1">Ratio!$G$7</f>
        <v>39.950069283032633</v>
      </c>
      <c r="D289">
        <f t="shared" ca="1" si="4"/>
        <v>13.188963359915423</v>
      </c>
    </row>
    <row r="290" spans="1:4">
      <c r="A290" t="s">
        <v>559</v>
      </c>
      <c r="B290">
        <v>534</v>
      </c>
      <c r="C290" s="26">
        <f ca="1">Ratio!$G$7</f>
        <v>39.950069283032633</v>
      </c>
      <c r="D290">
        <f t="shared" ca="1" si="4"/>
        <v>13.366685204393312</v>
      </c>
    </row>
    <row r="291" spans="1:4">
      <c r="A291" t="s">
        <v>560</v>
      </c>
      <c r="B291">
        <v>513.20000000000005</v>
      </c>
      <c r="C291" s="26">
        <f ca="1">Ratio!$G$7</f>
        <v>39.950069283032633</v>
      </c>
      <c r="D291">
        <f t="shared" ca="1" si="4"/>
        <v>12.846035293810202</v>
      </c>
    </row>
    <row r="292" spans="1:4">
      <c r="A292" t="s">
        <v>561</v>
      </c>
      <c r="B292">
        <v>515.15</v>
      </c>
      <c r="C292" s="26">
        <f ca="1">Ratio!$G$7</f>
        <v>39.950069283032633</v>
      </c>
      <c r="D292">
        <f t="shared" ca="1" si="4"/>
        <v>12.894846222927367</v>
      </c>
    </row>
    <row r="293" spans="1:4">
      <c r="A293" t="s">
        <v>562</v>
      </c>
      <c r="B293">
        <v>481.8</v>
      </c>
      <c r="C293" s="26">
        <f ca="1">Ratio!$G$7</f>
        <v>39.950069283032633</v>
      </c>
      <c r="D293">
        <f t="shared" ca="1" si="4"/>
        <v>12.060054178795314</v>
      </c>
    </row>
    <row r="294" spans="1:4">
      <c r="A294" t="s">
        <v>563</v>
      </c>
      <c r="B294">
        <v>461.6</v>
      </c>
      <c r="C294" s="26">
        <f ca="1">Ratio!$G$7</f>
        <v>39.950069283032633</v>
      </c>
      <c r="D294">
        <f t="shared" ca="1" si="4"/>
        <v>11.554423015632871</v>
      </c>
    </row>
    <row r="295" spans="1:4">
      <c r="A295" t="s">
        <v>564</v>
      </c>
      <c r="B295">
        <v>469.2</v>
      </c>
      <c r="C295" s="26">
        <f ca="1">Ratio!$G$7</f>
        <v>39.950069283032633</v>
      </c>
      <c r="D295">
        <f t="shared" ca="1" si="4"/>
        <v>11.744660482961313</v>
      </c>
    </row>
    <row r="296" spans="1:4">
      <c r="A296" t="s">
        <v>565</v>
      </c>
      <c r="B296">
        <v>462.4</v>
      </c>
      <c r="C296" s="26">
        <f ca="1">Ratio!$G$7</f>
        <v>39.950069283032633</v>
      </c>
      <c r="D296">
        <f t="shared" ca="1" si="4"/>
        <v>11.574448012193757</v>
      </c>
    </row>
    <row r="297" spans="1:4">
      <c r="A297" t="s">
        <v>566</v>
      </c>
      <c r="B297">
        <v>466.05</v>
      </c>
      <c r="C297" s="26">
        <f ca="1">Ratio!$G$7</f>
        <v>39.950069283032633</v>
      </c>
      <c r="D297">
        <f t="shared" ca="1" si="4"/>
        <v>11.665812059002814</v>
      </c>
    </row>
    <row r="298" spans="1:4">
      <c r="A298" t="s">
        <v>567</v>
      </c>
      <c r="B298">
        <v>463.55</v>
      </c>
      <c r="C298" s="26">
        <f ca="1">Ratio!$G$7</f>
        <v>39.950069283032633</v>
      </c>
      <c r="D298">
        <f t="shared" ca="1" si="4"/>
        <v>11.603233944750038</v>
      </c>
    </row>
    <row r="299" spans="1:4">
      <c r="A299" t="s">
        <v>568</v>
      </c>
      <c r="B299">
        <v>466.65</v>
      </c>
      <c r="C299" s="26">
        <f ca="1">Ratio!$G$7</f>
        <v>39.950069283032633</v>
      </c>
      <c r="D299">
        <f t="shared" ca="1" si="4"/>
        <v>11.680830806423479</v>
      </c>
    </row>
    <row r="300" spans="1:4">
      <c r="A300" t="s">
        <v>569</v>
      </c>
      <c r="B300">
        <v>463.9</v>
      </c>
      <c r="C300" s="26">
        <f ca="1">Ratio!$G$7</f>
        <v>39.950069283032633</v>
      </c>
      <c r="D300">
        <f t="shared" ca="1" si="4"/>
        <v>11.611994880745424</v>
      </c>
    </row>
    <row r="301" spans="1:4">
      <c r="A301" t="s">
        <v>570</v>
      </c>
      <c r="B301">
        <v>467.75</v>
      </c>
      <c r="C301" s="26">
        <f ca="1">Ratio!$G$7</f>
        <v>39.950069283032633</v>
      </c>
      <c r="D301">
        <f t="shared" ca="1" si="4"/>
        <v>11.708365176694702</v>
      </c>
    </row>
    <row r="302" spans="1:4">
      <c r="A302" t="s">
        <v>571</v>
      </c>
      <c r="B302">
        <v>456.9</v>
      </c>
      <c r="C302" s="26">
        <f ca="1">Ratio!$G$7</f>
        <v>39.950069283032633</v>
      </c>
      <c r="D302">
        <f t="shared" ca="1" si="4"/>
        <v>11.436776160837647</v>
      </c>
    </row>
    <row r="303" spans="1:4">
      <c r="A303" t="s">
        <v>572</v>
      </c>
      <c r="B303">
        <v>462.2</v>
      </c>
      <c r="C303" s="26">
        <f ca="1">Ratio!$G$7</f>
        <v>39.950069283032633</v>
      </c>
      <c r="D303">
        <f t="shared" ca="1" si="4"/>
        <v>11.569441763053536</v>
      </c>
    </row>
    <row r="304" spans="1:4">
      <c r="A304" t="s">
        <v>573</v>
      </c>
      <c r="B304">
        <v>431.75</v>
      </c>
      <c r="C304" s="26">
        <f ca="1">Ratio!$G$7</f>
        <v>39.950069283032633</v>
      </c>
      <c r="D304">
        <f t="shared" ca="1" si="4"/>
        <v>10.807240331454704</v>
      </c>
    </row>
    <row r="305" spans="1:4">
      <c r="A305" t="s">
        <v>574</v>
      </c>
      <c r="B305">
        <v>470.85</v>
      </c>
      <c r="C305" s="26">
        <f ca="1">Ratio!$G$7</f>
        <v>39.950069283032633</v>
      </c>
      <c r="D305">
        <f t="shared" ca="1" si="4"/>
        <v>11.785962038368147</v>
      </c>
    </row>
    <row r="306" spans="1:4">
      <c r="A306" t="s">
        <v>575</v>
      </c>
      <c r="B306">
        <v>465.95</v>
      </c>
      <c r="C306" s="26">
        <f ca="1">Ratio!$G$7</f>
        <v>39.950069283032633</v>
      </c>
      <c r="D306">
        <f t="shared" ca="1" si="4"/>
        <v>11.663308934432703</v>
      </c>
    </row>
    <row r="307" spans="1:4">
      <c r="A307" t="s">
        <v>576</v>
      </c>
      <c r="B307">
        <v>482.45</v>
      </c>
      <c r="C307" s="26">
        <f ca="1">Ratio!$G$7</f>
        <v>39.950069283032633</v>
      </c>
      <c r="D307">
        <f t="shared" ca="1" si="4"/>
        <v>12.076324488501035</v>
      </c>
    </row>
    <row r="308" spans="1:4">
      <c r="A308" t="s">
        <v>577</v>
      </c>
      <c r="B308">
        <v>484.1</v>
      </c>
      <c r="C308" s="26">
        <f ca="1">Ratio!$G$7</f>
        <v>39.950069283032633</v>
      </c>
      <c r="D308">
        <f t="shared" ca="1" si="4"/>
        <v>12.117626043907869</v>
      </c>
    </row>
    <row r="309" spans="1:4">
      <c r="A309" t="s">
        <v>578</v>
      </c>
      <c r="B309">
        <v>473.4</v>
      </c>
      <c r="C309" s="26">
        <f ca="1">Ratio!$G$7</f>
        <v>39.950069283032633</v>
      </c>
      <c r="D309">
        <f t="shared" ca="1" si="4"/>
        <v>11.849791714905979</v>
      </c>
    </row>
    <row r="310" spans="1:4">
      <c r="A310" t="s">
        <v>579</v>
      </c>
      <c r="B310">
        <v>430.4</v>
      </c>
      <c r="C310" s="26">
        <f ca="1">Ratio!$G$7</f>
        <v>39.950069283032633</v>
      </c>
      <c r="D310">
        <f t="shared" ca="1" si="4"/>
        <v>10.773448149758204</v>
      </c>
    </row>
    <row r="311" spans="1:4">
      <c r="A311" t="s">
        <v>580</v>
      </c>
      <c r="B311">
        <v>423.1</v>
      </c>
      <c r="C311" s="26">
        <f ca="1">Ratio!$G$7</f>
        <v>39.950069283032633</v>
      </c>
      <c r="D311">
        <f t="shared" ca="1" si="4"/>
        <v>10.590720056140094</v>
      </c>
    </row>
    <row r="312" spans="1:4">
      <c r="A312" t="s">
        <v>581</v>
      </c>
      <c r="B312">
        <v>430.6</v>
      </c>
      <c r="C312" s="26">
        <f ca="1">Ratio!$G$7</f>
        <v>39.950069283032633</v>
      </c>
      <c r="D312">
        <f t="shared" ca="1" si="4"/>
        <v>10.778454398898427</v>
      </c>
    </row>
    <row r="313" spans="1:4">
      <c r="A313" t="s">
        <v>582</v>
      </c>
      <c r="B313">
        <v>430.85</v>
      </c>
      <c r="C313" s="26">
        <f ca="1">Ratio!$G$7</f>
        <v>39.950069283032633</v>
      </c>
      <c r="D313">
        <f t="shared" ca="1" si="4"/>
        <v>10.784712210323706</v>
      </c>
    </row>
    <row r="314" spans="1:4">
      <c r="A314" t="s">
        <v>583</v>
      </c>
      <c r="B314">
        <v>423.85</v>
      </c>
      <c r="C314" s="26">
        <f ca="1">Ratio!$G$7</f>
        <v>39.950069283032633</v>
      </c>
      <c r="D314">
        <f t="shared" ca="1" si="4"/>
        <v>10.609493490415927</v>
      </c>
    </row>
    <row r="315" spans="1:4">
      <c r="A315" t="s">
        <v>584</v>
      </c>
      <c r="B315">
        <v>411</v>
      </c>
      <c r="C315" s="26">
        <f ca="1">Ratio!$G$7</f>
        <v>39.950069283032633</v>
      </c>
      <c r="D315">
        <f t="shared" ca="1" si="4"/>
        <v>10.28784198315665</v>
      </c>
    </row>
    <row r="316" spans="1:4">
      <c r="A316" t="s">
        <v>585</v>
      </c>
      <c r="B316">
        <v>419</v>
      </c>
      <c r="C316" s="26">
        <f ca="1">Ratio!$G$7</f>
        <v>39.950069283032633</v>
      </c>
      <c r="D316">
        <f t="shared" ca="1" si="4"/>
        <v>10.488091948765538</v>
      </c>
    </row>
    <row r="317" spans="1:4">
      <c r="A317" t="s">
        <v>586</v>
      </c>
      <c r="B317">
        <v>406.45</v>
      </c>
      <c r="C317" s="26">
        <f ca="1">Ratio!$G$7</f>
        <v>39.950069283032633</v>
      </c>
      <c r="D317">
        <f t="shared" ca="1" si="4"/>
        <v>10.173949815216593</v>
      </c>
    </row>
    <row r="318" spans="1:4">
      <c r="A318" t="s">
        <v>587</v>
      </c>
      <c r="B318">
        <v>407.85</v>
      </c>
      <c r="C318" s="26">
        <f ca="1">Ratio!$G$7</f>
        <v>39.950069283032633</v>
      </c>
      <c r="D318">
        <f t="shared" ca="1" si="4"/>
        <v>10.20899355919815</v>
      </c>
    </row>
    <row r="319" spans="1:4">
      <c r="A319" t="s">
        <v>588</v>
      </c>
      <c r="B319">
        <v>415.95</v>
      </c>
      <c r="C319" s="26">
        <f ca="1">Ratio!$G$7</f>
        <v>39.950069283032633</v>
      </c>
      <c r="D319">
        <f t="shared" ca="1" si="4"/>
        <v>10.411746649377148</v>
      </c>
    </row>
    <row r="320" spans="1:4">
      <c r="A320" t="s">
        <v>589</v>
      </c>
      <c r="B320">
        <v>416.55</v>
      </c>
      <c r="C320" s="26">
        <f ca="1">Ratio!$G$7</f>
        <v>39.950069283032633</v>
      </c>
      <c r="D320">
        <f t="shared" ca="1" si="4"/>
        <v>10.426765396797817</v>
      </c>
    </row>
    <row r="321" spans="1:4">
      <c r="A321" t="s">
        <v>590</v>
      </c>
      <c r="B321">
        <v>397.35</v>
      </c>
      <c r="C321" s="26">
        <f ca="1">Ratio!$G$7</f>
        <v>39.950069283032633</v>
      </c>
      <c r="D321">
        <f t="shared" ca="1" si="4"/>
        <v>9.946165479336484</v>
      </c>
    </row>
    <row r="322" spans="1:4">
      <c r="A322" t="s">
        <v>591</v>
      </c>
      <c r="B322">
        <v>382.35</v>
      </c>
      <c r="C322" s="26">
        <f ca="1">Ratio!$G$7</f>
        <v>39.950069283032633</v>
      </c>
      <c r="D322">
        <f t="shared" ref="D322:D385" ca="1" si="5">B322/C322</f>
        <v>9.5706967938198186</v>
      </c>
    </row>
    <row r="323" spans="1:4">
      <c r="A323" t="s">
        <v>592</v>
      </c>
      <c r="B323">
        <v>393.1</v>
      </c>
      <c r="C323" s="26">
        <f ca="1">Ratio!$G$7</f>
        <v>39.950069283032633</v>
      </c>
      <c r="D323">
        <f t="shared" ca="1" si="5"/>
        <v>9.839782685106762</v>
      </c>
    </row>
    <row r="324" spans="1:4">
      <c r="A324" t="s">
        <v>593</v>
      </c>
      <c r="B324">
        <v>405.4</v>
      </c>
      <c r="C324" s="26">
        <f ca="1">Ratio!$G$7</f>
        <v>39.950069283032633</v>
      </c>
      <c r="D324">
        <f t="shared" ca="1" si="5"/>
        <v>10.147667007230428</v>
      </c>
    </row>
    <row r="325" spans="1:4">
      <c r="A325" t="s">
        <v>594</v>
      </c>
      <c r="B325">
        <v>411.1</v>
      </c>
      <c r="C325" s="26">
        <f ca="1">Ratio!$G$7</f>
        <v>39.950069283032633</v>
      </c>
      <c r="D325">
        <f t="shared" ca="1" si="5"/>
        <v>10.290345107726761</v>
      </c>
    </row>
    <row r="326" spans="1:4">
      <c r="A326" t="s">
        <v>595</v>
      </c>
      <c r="B326">
        <v>425.5</v>
      </c>
      <c r="C326" s="26">
        <f ca="1">Ratio!$G$7</f>
        <v>39.950069283032633</v>
      </c>
      <c r="D326">
        <f t="shared" ca="1" si="5"/>
        <v>10.650795045822761</v>
      </c>
    </row>
    <row r="327" spans="1:4">
      <c r="A327" t="s">
        <v>596</v>
      </c>
      <c r="B327">
        <v>422.5</v>
      </c>
      <c r="C327" s="26">
        <f ca="1">Ratio!$G$7</f>
        <v>39.950069283032633</v>
      </c>
      <c r="D327">
        <f t="shared" ca="1" si="5"/>
        <v>10.575701308719427</v>
      </c>
    </row>
    <row r="328" spans="1:4">
      <c r="A328" t="s">
        <v>597</v>
      </c>
      <c r="B328">
        <v>395.3</v>
      </c>
      <c r="C328" s="26">
        <f ca="1">Ratio!$G$7</f>
        <v>39.950069283032633</v>
      </c>
      <c r="D328">
        <f t="shared" ca="1" si="5"/>
        <v>9.8948514256492057</v>
      </c>
    </row>
    <row r="329" spans="1:4">
      <c r="A329" t="s">
        <v>598</v>
      </c>
      <c r="B329">
        <v>376.5</v>
      </c>
      <c r="C329" s="26">
        <f ca="1">Ratio!$G$7</f>
        <v>39.950069283032633</v>
      </c>
      <c r="D329">
        <f t="shared" ca="1" si="5"/>
        <v>9.4242640064683183</v>
      </c>
    </row>
    <row r="330" spans="1:4">
      <c r="A330" t="s">
        <v>599</v>
      </c>
      <c r="B330">
        <v>370.9</v>
      </c>
      <c r="C330" s="26">
        <f ca="1">Ratio!$G$7</f>
        <v>39.950069283032633</v>
      </c>
      <c r="D330">
        <f t="shared" ca="1" si="5"/>
        <v>9.2840890305420949</v>
      </c>
    </row>
    <row r="331" spans="1:4">
      <c r="A331" t="s">
        <v>600</v>
      </c>
      <c r="B331">
        <v>382.15</v>
      </c>
      <c r="C331" s="26">
        <f ca="1">Ratio!$G$7</f>
        <v>39.950069283032633</v>
      </c>
      <c r="D331">
        <f t="shared" ca="1" si="5"/>
        <v>9.5656905446795957</v>
      </c>
    </row>
    <row r="332" spans="1:4">
      <c r="A332" t="s">
        <v>601</v>
      </c>
      <c r="B332">
        <v>379.25</v>
      </c>
      <c r="C332" s="26">
        <f ca="1">Ratio!$G$7</f>
        <v>39.950069283032633</v>
      </c>
      <c r="D332">
        <f t="shared" ca="1" si="5"/>
        <v>9.4930999321463734</v>
      </c>
    </row>
    <row r="333" spans="1:4">
      <c r="A333" t="s">
        <v>602</v>
      </c>
      <c r="B333">
        <v>361.2</v>
      </c>
      <c r="C333" s="26">
        <f ca="1">Ratio!$G$7</f>
        <v>39.950069283032633</v>
      </c>
      <c r="D333">
        <f t="shared" ca="1" si="5"/>
        <v>9.0412859472413185</v>
      </c>
    </row>
    <row r="334" spans="1:4">
      <c r="A334" t="s">
        <v>603</v>
      </c>
      <c r="B334">
        <v>344</v>
      </c>
      <c r="C334" s="26">
        <f ca="1">Ratio!$G$7</f>
        <v>39.950069283032633</v>
      </c>
      <c r="D334">
        <f t="shared" ca="1" si="5"/>
        <v>8.6107485211822077</v>
      </c>
    </row>
    <row r="335" spans="1:4">
      <c r="A335" t="s">
        <v>604</v>
      </c>
      <c r="B335">
        <v>327.64999999999998</v>
      </c>
      <c r="C335" s="26">
        <f ca="1">Ratio!$G$7</f>
        <v>39.950069283032633</v>
      </c>
      <c r="D335">
        <f t="shared" ca="1" si="5"/>
        <v>8.2014876539690409</v>
      </c>
    </row>
    <row r="336" spans="1:4">
      <c r="A336" t="s">
        <v>605</v>
      </c>
      <c r="B336">
        <v>322.10000000000002</v>
      </c>
      <c r="C336" s="26">
        <f ca="1">Ratio!$G$7</f>
        <v>39.950069283032633</v>
      </c>
      <c r="D336">
        <f t="shared" ca="1" si="5"/>
        <v>8.0625642403278768</v>
      </c>
    </row>
    <row r="337" spans="1:4">
      <c r="A337" t="s">
        <v>606</v>
      </c>
      <c r="B337">
        <v>320.8</v>
      </c>
      <c r="C337" s="26">
        <f ca="1">Ratio!$G$7</f>
        <v>39.950069283032633</v>
      </c>
      <c r="D337">
        <f t="shared" ca="1" si="5"/>
        <v>8.0300236209164311</v>
      </c>
    </row>
    <row r="338" spans="1:4">
      <c r="A338" t="s">
        <v>607</v>
      </c>
      <c r="B338">
        <v>321.39999999999998</v>
      </c>
      <c r="C338" s="26">
        <f ca="1">Ratio!$G$7</f>
        <v>39.950069283032633</v>
      </c>
      <c r="D338">
        <f t="shared" ca="1" si="5"/>
        <v>8.0450423683370982</v>
      </c>
    </row>
    <row r="339" spans="1:4">
      <c r="A339" t="s">
        <v>608</v>
      </c>
      <c r="B339">
        <v>328.9</v>
      </c>
      <c r="C339" s="26">
        <f ca="1">Ratio!$G$7</f>
        <v>39.950069283032633</v>
      </c>
      <c r="D339">
        <f t="shared" ca="1" si="5"/>
        <v>8.2327767110954309</v>
      </c>
    </row>
    <row r="340" spans="1:4">
      <c r="A340" t="s">
        <v>609</v>
      </c>
      <c r="B340">
        <v>324.14999999999998</v>
      </c>
      <c r="C340" s="26">
        <f ca="1">Ratio!$G$7</f>
        <v>39.950069283032633</v>
      </c>
      <c r="D340">
        <f t="shared" ca="1" si="5"/>
        <v>8.1138782940151533</v>
      </c>
    </row>
    <row r="341" spans="1:4">
      <c r="A341" t="s">
        <v>610</v>
      </c>
      <c r="B341">
        <v>315.05</v>
      </c>
      <c r="C341" s="26">
        <f ca="1">Ratio!$G$7</f>
        <v>39.950069283032633</v>
      </c>
      <c r="D341">
        <f t="shared" ca="1" si="5"/>
        <v>7.8860939581350431</v>
      </c>
    </row>
    <row r="342" spans="1:4">
      <c r="A342" t="s">
        <v>611</v>
      </c>
      <c r="B342">
        <v>300.05</v>
      </c>
      <c r="C342" s="26">
        <f ca="1">Ratio!$G$7</f>
        <v>39.950069283032633</v>
      </c>
      <c r="D342">
        <f t="shared" ca="1" si="5"/>
        <v>7.5106252726183769</v>
      </c>
    </row>
    <row r="343" spans="1:4">
      <c r="A343" t="s">
        <v>612</v>
      </c>
      <c r="B343">
        <v>308.8</v>
      </c>
      <c r="C343" s="26">
        <f ca="1">Ratio!$G$7</f>
        <v>39.950069283032633</v>
      </c>
      <c r="D343">
        <f t="shared" ca="1" si="5"/>
        <v>7.7296486725030986</v>
      </c>
    </row>
    <row r="344" spans="1:4">
      <c r="A344" t="s">
        <v>613</v>
      </c>
      <c r="B344">
        <v>307.5</v>
      </c>
      <c r="C344" s="26">
        <f ca="1">Ratio!$G$7</f>
        <v>39.950069283032633</v>
      </c>
      <c r="D344">
        <f t="shared" ca="1" si="5"/>
        <v>7.6971080530916538</v>
      </c>
    </row>
    <row r="345" spans="1:4">
      <c r="A345" t="s">
        <v>614</v>
      </c>
      <c r="B345">
        <v>309.95</v>
      </c>
      <c r="C345" s="26">
        <f ca="1">Ratio!$G$7</f>
        <v>39.950069283032633</v>
      </c>
      <c r="D345">
        <f t="shared" ca="1" si="5"/>
        <v>7.7584346050593762</v>
      </c>
    </row>
    <row r="346" spans="1:4">
      <c r="A346" t="s">
        <v>615</v>
      </c>
      <c r="B346">
        <v>315.60000000000002</v>
      </c>
      <c r="C346" s="26">
        <f ca="1">Ratio!$G$7</f>
        <v>39.950069283032633</v>
      </c>
      <c r="D346">
        <f t="shared" ca="1" si="5"/>
        <v>7.8998611432706545</v>
      </c>
    </row>
    <row r="347" spans="1:4">
      <c r="A347" t="s">
        <v>616</v>
      </c>
      <c r="B347">
        <v>300.60000000000002</v>
      </c>
      <c r="C347" s="26">
        <f ca="1">Ratio!$G$7</f>
        <v>39.950069283032633</v>
      </c>
      <c r="D347">
        <f t="shared" ca="1" si="5"/>
        <v>7.5243924577539882</v>
      </c>
    </row>
    <row r="348" spans="1:4">
      <c r="A348" t="s">
        <v>617</v>
      </c>
      <c r="B348">
        <v>286.3</v>
      </c>
      <c r="C348" s="26">
        <f ca="1">Ratio!$G$7</f>
        <v>39.950069283032633</v>
      </c>
      <c r="D348">
        <f t="shared" ca="1" si="5"/>
        <v>7.1664456442280997</v>
      </c>
    </row>
    <row r="349" spans="1:4">
      <c r="A349" t="s">
        <v>618</v>
      </c>
      <c r="B349">
        <v>285.3</v>
      </c>
      <c r="C349" s="26">
        <f ca="1">Ratio!$G$7</f>
        <v>39.950069283032633</v>
      </c>
      <c r="D349">
        <f t="shared" ca="1" si="5"/>
        <v>7.1414143985269884</v>
      </c>
    </row>
    <row r="350" spans="1:4">
      <c r="A350" t="s">
        <v>619</v>
      </c>
      <c r="B350">
        <v>283.35000000000002</v>
      </c>
      <c r="C350" s="26">
        <f ca="1">Ratio!$G$7</f>
        <v>39.950069283032633</v>
      </c>
      <c r="D350">
        <f t="shared" ca="1" si="5"/>
        <v>7.0926034694098226</v>
      </c>
    </row>
    <row r="351" spans="1:4">
      <c r="A351" t="s">
        <v>620</v>
      </c>
      <c r="B351">
        <v>280.60000000000002</v>
      </c>
      <c r="C351" s="26">
        <f ca="1">Ratio!$G$7</f>
        <v>39.950069283032633</v>
      </c>
      <c r="D351">
        <f t="shared" ca="1" si="5"/>
        <v>7.0237675437317666</v>
      </c>
    </row>
    <row r="352" spans="1:4">
      <c r="A352" t="s">
        <v>621</v>
      </c>
      <c r="B352">
        <v>282.2</v>
      </c>
      <c r="C352" s="26">
        <f ca="1">Ratio!$G$7</f>
        <v>39.950069283032633</v>
      </c>
      <c r="D352">
        <f t="shared" ca="1" si="5"/>
        <v>7.0638175368535441</v>
      </c>
    </row>
    <row r="353" spans="1:4">
      <c r="A353" t="s">
        <v>622</v>
      </c>
      <c r="B353">
        <v>281.60000000000002</v>
      </c>
      <c r="C353" s="26">
        <f ca="1">Ratio!$G$7</f>
        <v>39.950069283032633</v>
      </c>
      <c r="D353">
        <f t="shared" ca="1" si="5"/>
        <v>7.0487987894328779</v>
      </c>
    </row>
    <row r="354" spans="1:4">
      <c r="A354" t="s">
        <v>623</v>
      </c>
      <c r="B354">
        <v>281.45</v>
      </c>
      <c r="C354" s="26">
        <f ca="1">Ratio!$G$7</f>
        <v>39.950069283032633</v>
      </c>
      <c r="D354">
        <f t="shared" ca="1" si="5"/>
        <v>7.0450441025777106</v>
      </c>
    </row>
    <row r="355" spans="1:4">
      <c r="A355" t="s">
        <v>624</v>
      </c>
      <c r="B355">
        <v>290.89999999999998</v>
      </c>
      <c r="C355" s="26">
        <f ca="1">Ratio!$G$7</f>
        <v>39.950069283032633</v>
      </c>
      <c r="D355">
        <f t="shared" ca="1" si="5"/>
        <v>7.2815893744532101</v>
      </c>
    </row>
    <row r="356" spans="1:4">
      <c r="A356" t="s">
        <v>625</v>
      </c>
      <c r="B356">
        <v>292.25</v>
      </c>
      <c r="C356" s="26">
        <f ca="1">Ratio!$G$7</f>
        <v>39.950069283032633</v>
      </c>
      <c r="D356">
        <f t="shared" ca="1" si="5"/>
        <v>7.3153815561497106</v>
      </c>
    </row>
    <row r="357" spans="1:4">
      <c r="A357" t="s">
        <v>626</v>
      </c>
      <c r="B357">
        <v>289.05</v>
      </c>
      <c r="C357" s="26">
        <f ca="1">Ratio!$G$7</f>
        <v>39.950069283032633</v>
      </c>
      <c r="D357">
        <f t="shared" ca="1" si="5"/>
        <v>7.2352815699061548</v>
      </c>
    </row>
    <row r="358" spans="1:4">
      <c r="A358" t="s">
        <v>627</v>
      </c>
      <c r="B358">
        <v>287.89999999999998</v>
      </c>
      <c r="C358" s="26">
        <f ca="1">Ratio!$G$7</f>
        <v>39.950069283032633</v>
      </c>
      <c r="D358">
        <f t="shared" ca="1" si="5"/>
        <v>7.2064956373498763</v>
      </c>
    </row>
    <row r="359" spans="1:4">
      <c r="A359" t="s">
        <v>628</v>
      </c>
      <c r="B359">
        <v>284</v>
      </c>
      <c r="C359" s="26">
        <f ca="1">Ratio!$G$7</f>
        <v>39.950069283032633</v>
      </c>
      <c r="D359">
        <f t="shared" ca="1" si="5"/>
        <v>7.1088737791155436</v>
      </c>
    </row>
    <row r="360" spans="1:4">
      <c r="A360" t="s">
        <v>629</v>
      </c>
      <c r="B360">
        <v>270.5</v>
      </c>
      <c r="C360" s="26">
        <f ca="1">Ratio!$G$7</f>
        <v>39.950069283032633</v>
      </c>
      <c r="D360">
        <f t="shared" ca="1" si="5"/>
        <v>6.7709519621505443</v>
      </c>
    </row>
    <row r="361" spans="1:4">
      <c r="A361" t="s">
        <v>630</v>
      </c>
      <c r="B361">
        <v>257.64999999999998</v>
      </c>
      <c r="C361" s="26">
        <f ca="1">Ratio!$G$7</f>
        <v>39.950069283032633</v>
      </c>
      <c r="D361">
        <f t="shared" ca="1" si="5"/>
        <v>6.4493004548912669</v>
      </c>
    </row>
    <row r="362" spans="1:4">
      <c r="A362" t="s">
        <v>631</v>
      </c>
      <c r="B362">
        <v>245.4</v>
      </c>
      <c r="C362" s="26">
        <f ca="1">Ratio!$G$7</f>
        <v>39.950069283032633</v>
      </c>
      <c r="D362">
        <f t="shared" ca="1" si="5"/>
        <v>6.1426676950526566</v>
      </c>
    </row>
    <row r="363" spans="1:4">
      <c r="A363" t="s">
        <v>632</v>
      </c>
      <c r="B363">
        <v>233.75</v>
      </c>
      <c r="C363" s="26">
        <f ca="1">Ratio!$G$7</f>
        <v>39.950069283032633</v>
      </c>
      <c r="D363">
        <f t="shared" ca="1" si="5"/>
        <v>5.8510536826347126</v>
      </c>
    </row>
    <row r="364" spans="1:4">
      <c r="A364" t="s">
        <v>633</v>
      </c>
      <c r="B364">
        <v>241.95</v>
      </c>
      <c r="C364" s="26">
        <f ca="1">Ratio!$G$7</f>
        <v>39.950069283032633</v>
      </c>
      <c r="D364">
        <f t="shared" ca="1" si="5"/>
        <v>6.056309897383823</v>
      </c>
    </row>
    <row r="365" spans="1:4">
      <c r="A365" t="s">
        <v>634</v>
      </c>
      <c r="B365">
        <v>251</v>
      </c>
      <c r="C365" s="26">
        <f ca="1">Ratio!$G$7</f>
        <v>39.950069283032633</v>
      </c>
      <c r="D365">
        <f t="shared" ca="1" si="5"/>
        <v>6.2828426709788783</v>
      </c>
    </row>
    <row r="366" spans="1:4">
      <c r="A366" t="s">
        <v>635</v>
      </c>
      <c r="B366">
        <v>264.10000000000002</v>
      </c>
      <c r="C366" s="26">
        <f ca="1">Ratio!$G$7</f>
        <v>39.950069283032633</v>
      </c>
      <c r="D366">
        <f t="shared" ca="1" si="5"/>
        <v>6.6107519896634344</v>
      </c>
    </row>
    <row r="367" spans="1:4">
      <c r="A367" t="s">
        <v>636</v>
      </c>
      <c r="B367">
        <v>277</v>
      </c>
      <c r="C367" s="26">
        <f ca="1">Ratio!$G$7</f>
        <v>39.950069283032633</v>
      </c>
      <c r="D367">
        <f t="shared" ca="1" si="5"/>
        <v>6.9336550592077666</v>
      </c>
    </row>
    <row r="368" spans="1:4">
      <c r="A368" t="s">
        <v>637</v>
      </c>
      <c r="B368">
        <v>264.10000000000002</v>
      </c>
      <c r="C368" s="26">
        <f ca="1">Ratio!$G$7</f>
        <v>39.950069283032633</v>
      </c>
      <c r="D368">
        <f t="shared" ca="1" si="5"/>
        <v>6.6107519896634344</v>
      </c>
    </row>
    <row r="369" spans="1:4">
      <c r="A369" t="s">
        <v>638</v>
      </c>
      <c r="B369">
        <v>251.55</v>
      </c>
      <c r="C369" s="26">
        <f ca="1">Ratio!$G$7</f>
        <v>39.950069283032633</v>
      </c>
      <c r="D369">
        <f t="shared" ca="1" si="5"/>
        <v>6.2966098561144896</v>
      </c>
    </row>
    <row r="370" spans="1:4">
      <c r="A370" t="s">
        <v>639</v>
      </c>
      <c r="B370">
        <v>239.6</v>
      </c>
      <c r="C370" s="26">
        <f ca="1">Ratio!$G$7</f>
        <v>39.950069283032633</v>
      </c>
      <c r="D370">
        <f t="shared" ca="1" si="5"/>
        <v>5.997486469986212</v>
      </c>
    </row>
    <row r="371" spans="1:4">
      <c r="A371" t="s">
        <v>640</v>
      </c>
      <c r="B371">
        <v>228.2</v>
      </c>
      <c r="C371" s="26">
        <f ca="1">Ratio!$G$7</f>
        <v>39.950069283032633</v>
      </c>
      <c r="D371">
        <f t="shared" ca="1" si="5"/>
        <v>5.7121302689935458</v>
      </c>
    </row>
    <row r="372" spans="1:4">
      <c r="A372" t="s">
        <v>641</v>
      </c>
      <c r="B372">
        <v>217.35</v>
      </c>
      <c r="C372" s="26">
        <f ca="1">Ratio!$G$7</f>
        <v>39.950069283032633</v>
      </c>
      <c r="D372">
        <f t="shared" ca="1" si="5"/>
        <v>5.440541253136491</v>
      </c>
    </row>
    <row r="373" spans="1:4">
      <c r="A373" t="s">
        <v>642</v>
      </c>
      <c r="B373">
        <v>214.25</v>
      </c>
      <c r="C373" s="26">
        <f ca="1">Ratio!$G$7</f>
        <v>39.950069283032633</v>
      </c>
      <c r="D373">
        <f t="shared" ca="1" si="5"/>
        <v>5.3629443914630466</v>
      </c>
    </row>
    <row r="374" spans="1:4">
      <c r="A374" t="s">
        <v>643</v>
      </c>
      <c r="B374">
        <v>204.05</v>
      </c>
      <c r="C374" s="26">
        <f ca="1">Ratio!$G$7</f>
        <v>39.950069283032633</v>
      </c>
      <c r="D374">
        <f t="shared" ca="1" si="5"/>
        <v>5.1076256853117137</v>
      </c>
    </row>
    <row r="375" spans="1:4">
      <c r="A375" t="s">
        <v>644</v>
      </c>
      <c r="B375">
        <v>205.55</v>
      </c>
      <c r="C375" s="26">
        <f ca="1">Ratio!$G$7</f>
        <v>39.950069283032633</v>
      </c>
      <c r="D375">
        <f t="shared" ca="1" si="5"/>
        <v>5.1451725538633806</v>
      </c>
    </row>
    <row r="376" spans="1:4">
      <c r="A376" t="s">
        <v>645</v>
      </c>
      <c r="B376">
        <v>205.9</v>
      </c>
      <c r="C376" s="26">
        <f ca="1">Ratio!$G$7</f>
        <v>39.950069283032633</v>
      </c>
      <c r="D376">
        <f t="shared" ca="1" si="5"/>
        <v>5.1539334898587699</v>
      </c>
    </row>
    <row r="377" spans="1:4">
      <c r="A377" t="s">
        <v>646</v>
      </c>
      <c r="B377">
        <v>204.45</v>
      </c>
      <c r="C377" s="26">
        <f ca="1">Ratio!$G$7</f>
        <v>39.950069283032633</v>
      </c>
      <c r="D377">
        <f t="shared" ca="1" si="5"/>
        <v>5.1176381835921578</v>
      </c>
    </row>
    <row r="378" spans="1:4">
      <c r="A378" t="s">
        <v>647</v>
      </c>
      <c r="B378">
        <v>210.95</v>
      </c>
      <c r="C378" s="26">
        <f ca="1">Ratio!$G$7</f>
        <v>39.950069283032633</v>
      </c>
      <c r="D378">
        <f t="shared" ca="1" si="5"/>
        <v>5.2803412806493801</v>
      </c>
    </row>
    <row r="379" spans="1:4">
      <c r="A379" t="s">
        <v>648</v>
      </c>
      <c r="B379">
        <v>203.65</v>
      </c>
      <c r="C379" s="26">
        <f ca="1">Ratio!$G$7</f>
        <v>39.950069283032633</v>
      </c>
      <c r="D379">
        <f t="shared" ca="1" si="5"/>
        <v>5.0976131870312695</v>
      </c>
    </row>
    <row r="380" spans="1:4">
      <c r="A380" t="s">
        <v>649</v>
      </c>
      <c r="B380">
        <v>197.85</v>
      </c>
      <c r="C380" s="26">
        <f ca="1">Ratio!$G$7</f>
        <v>39.950069283032633</v>
      </c>
      <c r="D380">
        <f t="shared" ca="1" si="5"/>
        <v>4.9524319619648249</v>
      </c>
    </row>
    <row r="381" spans="1:4">
      <c r="A381" t="s">
        <v>650</v>
      </c>
      <c r="B381">
        <v>192</v>
      </c>
      <c r="C381" s="26">
        <f ca="1">Ratio!$G$7</f>
        <v>39.950069283032633</v>
      </c>
      <c r="D381">
        <f t="shared" ca="1" si="5"/>
        <v>4.8059991746133255</v>
      </c>
    </row>
    <row r="382" spans="1:4">
      <c r="A382" t="s">
        <v>651</v>
      </c>
      <c r="B382">
        <v>200.85</v>
      </c>
      <c r="C382" s="26">
        <f ca="1">Ratio!$G$7</f>
        <v>39.950069283032633</v>
      </c>
      <c r="D382">
        <f t="shared" ca="1" si="5"/>
        <v>5.0275256990681578</v>
      </c>
    </row>
    <row r="383" spans="1:4">
      <c r="A383" t="s">
        <v>652</v>
      </c>
      <c r="B383">
        <v>203.6</v>
      </c>
      <c r="C383" s="26">
        <f ca="1">Ratio!$G$7</f>
        <v>39.950069283032633</v>
      </c>
      <c r="D383">
        <f t="shared" ca="1" si="5"/>
        <v>5.0963616247462138</v>
      </c>
    </row>
    <row r="384" spans="1:4">
      <c r="A384" t="s">
        <v>653</v>
      </c>
      <c r="B384">
        <v>213.25</v>
      </c>
      <c r="C384" s="26">
        <f ca="1">Ratio!$G$7</f>
        <v>39.950069283032633</v>
      </c>
      <c r="D384">
        <f t="shared" ca="1" si="5"/>
        <v>5.3379131457619353</v>
      </c>
    </row>
    <row r="385" spans="1:4">
      <c r="A385" t="s">
        <v>654</v>
      </c>
      <c r="B385">
        <v>215.2</v>
      </c>
      <c r="C385" s="26">
        <f ca="1">Ratio!$G$7</f>
        <v>39.950069283032633</v>
      </c>
      <c r="D385">
        <f t="shared" ca="1" si="5"/>
        <v>5.3867240748791021</v>
      </c>
    </row>
    <row r="386" spans="1:4">
      <c r="A386" t="s">
        <v>655</v>
      </c>
      <c r="B386">
        <v>212.15</v>
      </c>
      <c r="C386" s="26">
        <f ca="1">Ratio!$G$7</f>
        <v>39.950069283032633</v>
      </c>
      <c r="D386">
        <f t="shared" ref="D386:D449" ca="1" si="6">B386/C386</f>
        <v>5.3103787754907135</v>
      </c>
    </row>
    <row r="387" spans="1:4">
      <c r="A387" t="s">
        <v>656</v>
      </c>
      <c r="B387">
        <v>207</v>
      </c>
      <c r="C387" s="26">
        <f ca="1">Ratio!$G$7</f>
        <v>39.950069283032633</v>
      </c>
      <c r="D387">
        <f t="shared" ca="1" si="6"/>
        <v>5.1814678601299917</v>
      </c>
    </row>
    <row r="388" spans="1:4">
      <c r="A388" t="s">
        <v>657</v>
      </c>
      <c r="B388">
        <v>172.5</v>
      </c>
      <c r="C388" s="26">
        <f ca="1">Ratio!$G$7</f>
        <v>39.950069283032633</v>
      </c>
      <c r="D388">
        <f t="shared" ca="1" si="6"/>
        <v>4.3178898834416595</v>
      </c>
    </row>
    <row r="389" spans="1:4">
      <c r="A389" t="s">
        <v>658</v>
      </c>
      <c r="B389">
        <v>163.9</v>
      </c>
      <c r="C389" s="26">
        <f ca="1">Ratio!$G$7</f>
        <v>39.950069283032633</v>
      </c>
      <c r="D389">
        <f t="shared" ca="1" si="6"/>
        <v>4.1026211704121049</v>
      </c>
    </row>
    <row r="390" spans="1:4">
      <c r="A390" t="s">
        <v>659</v>
      </c>
      <c r="B390">
        <v>160.19999999999999</v>
      </c>
      <c r="C390" s="26">
        <f ca="1">Ratio!$G$7</f>
        <v>39.950069283032633</v>
      </c>
      <c r="D390">
        <f t="shared" ca="1" si="6"/>
        <v>4.0100055613179935</v>
      </c>
    </row>
    <row r="391" spans="1:4">
      <c r="A391" t="s">
        <v>660</v>
      </c>
      <c r="B391">
        <v>137.4</v>
      </c>
      <c r="C391" s="26">
        <f ca="1">Ratio!$G$7</f>
        <v>39.950069283032633</v>
      </c>
      <c r="D391">
        <f t="shared" ca="1" si="6"/>
        <v>3.439293159332661</v>
      </c>
    </row>
    <row r="392" spans="1:4">
      <c r="A392" t="s">
        <v>661</v>
      </c>
      <c r="B392">
        <v>126.7</v>
      </c>
      <c r="C392" s="26">
        <f ca="1">Ratio!$G$7</f>
        <v>39.950069283032633</v>
      </c>
      <c r="D392">
        <f t="shared" ca="1" si="6"/>
        <v>3.1714588303307725</v>
      </c>
    </row>
    <row r="393" spans="1:4">
      <c r="A393" t="s">
        <v>662</v>
      </c>
      <c r="B393">
        <v>128.55000000000001</v>
      </c>
      <c r="C393" s="26">
        <f ca="1">Ratio!$G$7</f>
        <v>39.950069283032633</v>
      </c>
      <c r="D393">
        <f t="shared" ca="1" si="6"/>
        <v>3.2177666348778282</v>
      </c>
    </row>
    <row r="394" spans="1:4">
      <c r="A394" t="s">
        <v>663</v>
      </c>
      <c r="B394">
        <v>128.35</v>
      </c>
      <c r="C394" s="26">
        <f ca="1">Ratio!$G$7</f>
        <v>39.950069283032633</v>
      </c>
      <c r="D394">
        <f t="shared" ca="1" si="6"/>
        <v>3.2127603857376057</v>
      </c>
    </row>
    <row r="395" spans="1:4">
      <c r="A395" t="s">
        <v>664</v>
      </c>
      <c r="B395">
        <v>128.35</v>
      </c>
      <c r="C395" s="26">
        <f ca="1">Ratio!$G$7</f>
        <v>39.950069283032633</v>
      </c>
      <c r="D395">
        <f t="shared" ca="1" si="6"/>
        <v>3.2127603857376057</v>
      </c>
    </row>
    <row r="396" spans="1:4">
      <c r="A396" t="s">
        <v>665</v>
      </c>
      <c r="B396">
        <v>132.65</v>
      </c>
      <c r="C396" s="26">
        <f ca="1">Ratio!$G$7</f>
        <v>39.950069283032633</v>
      </c>
      <c r="D396">
        <f t="shared" ca="1" si="6"/>
        <v>3.3203947422523834</v>
      </c>
    </row>
    <row r="397" spans="1:4">
      <c r="A397" t="s">
        <v>666</v>
      </c>
      <c r="B397">
        <v>127.65</v>
      </c>
      <c r="C397" s="26">
        <f ca="1">Ratio!$G$7</f>
        <v>39.950069283032633</v>
      </c>
      <c r="D397">
        <f t="shared" ca="1" si="6"/>
        <v>3.1952385137468284</v>
      </c>
    </row>
    <row r="398" spans="1:4">
      <c r="A398" t="s">
        <v>667</v>
      </c>
      <c r="B398">
        <v>124.8</v>
      </c>
      <c r="C398" s="26">
        <f ca="1">Ratio!$G$7</f>
        <v>39.950069283032633</v>
      </c>
      <c r="D398">
        <f t="shared" ca="1" si="6"/>
        <v>3.1238994634986614</v>
      </c>
    </row>
    <row r="399" spans="1:4">
      <c r="A399" t="s">
        <v>668</v>
      </c>
      <c r="B399">
        <v>121.85</v>
      </c>
      <c r="C399" s="26">
        <f ca="1">Ratio!$G$7</f>
        <v>39.950069283032633</v>
      </c>
      <c r="D399">
        <f t="shared" ca="1" si="6"/>
        <v>3.0500572886803838</v>
      </c>
    </row>
    <row r="400" spans="1:4">
      <c r="A400" t="s">
        <v>669</v>
      </c>
      <c r="B400">
        <v>121.55</v>
      </c>
      <c r="C400" s="26">
        <f ca="1">Ratio!$G$7</f>
        <v>39.950069283032633</v>
      </c>
      <c r="D400">
        <f t="shared" ca="1" si="6"/>
        <v>3.0425479149700503</v>
      </c>
    </row>
    <row r="401" spans="1:4">
      <c r="A401" t="s">
        <v>670</v>
      </c>
      <c r="B401">
        <v>120.75</v>
      </c>
      <c r="C401" s="26">
        <f ca="1">Ratio!$G$7</f>
        <v>39.950069283032633</v>
      </c>
      <c r="D401">
        <f t="shared" ca="1" si="6"/>
        <v>3.0225229184091615</v>
      </c>
    </row>
    <row r="402" spans="1:4">
      <c r="A402" t="s">
        <v>671</v>
      </c>
      <c r="B402">
        <v>118.85</v>
      </c>
      <c r="C402" s="26">
        <f ca="1">Ratio!$G$7</f>
        <v>39.950069283032633</v>
      </c>
      <c r="D402">
        <f t="shared" ca="1" si="6"/>
        <v>2.9749635515770505</v>
      </c>
    </row>
    <row r="403" spans="1:4">
      <c r="A403" t="s">
        <v>672</v>
      </c>
      <c r="B403">
        <v>120.9</v>
      </c>
      <c r="C403" s="26">
        <f ca="1">Ratio!$G$7</f>
        <v>39.950069283032633</v>
      </c>
      <c r="D403">
        <f t="shared" ca="1" si="6"/>
        <v>3.0262776052643283</v>
      </c>
    </row>
    <row r="404" spans="1:4">
      <c r="A404" t="s">
        <v>673</v>
      </c>
      <c r="B404">
        <v>122.5</v>
      </c>
      <c r="C404" s="26">
        <f ca="1">Ratio!$G$7</f>
        <v>39.950069283032633</v>
      </c>
      <c r="D404">
        <f t="shared" ca="1" si="6"/>
        <v>3.0663275983861062</v>
      </c>
    </row>
    <row r="405" spans="1:4">
      <c r="A405" t="s">
        <v>674</v>
      </c>
      <c r="B405">
        <v>122.95</v>
      </c>
      <c r="C405" s="26">
        <f ca="1">Ratio!$G$7</f>
        <v>39.950069283032633</v>
      </c>
      <c r="D405">
        <f t="shared" ca="1" si="6"/>
        <v>3.0775916589516061</v>
      </c>
    </row>
    <row r="406" spans="1:4">
      <c r="A406" t="s">
        <v>675</v>
      </c>
      <c r="B406">
        <v>123.55</v>
      </c>
      <c r="C406" s="26">
        <f ca="1">Ratio!$G$7</f>
        <v>39.950069283032633</v>
      </c>
      <c r="D406">
        <f t="shared" ca="1" si="6"/>
        <v>3.0926104063722728</v>
      </c>
    </row>
    <row r="407" spans="1:4">
      <c r="A407" t="s">
        <v>676</v>
      </c>
      <c r="B407">
        <v>128.25</v>
      </c>
      <c r="C407" s="26">
        <f ca="1">Ratio!$G$7</f>
        <v>39.950069283032633</v>
      </c>
      <c r="D407">
        <f t="shared" ca="1" si="6"/>
        <v>3.2102572611674947</v>
      </c>
    </row>
    <row r="408" spans="1:4">
      <c r="A408" t="s">
        <v>677</v>
      </c>
      <c r="B408">
        <v>128.6</v>
      </c>
      <c r="C408" s="26">
        <f ca="1">Ratio!$G$7</f>
        <v>39.950069283032633</v>
      </c>
      <c r="D408">
        <f t="shared" ca="1" si="6"/>
        <v>3.2190181971628835</v>
      </c>
    </row>
    <row r="409" spans="1:4">
      <c r="A409" t="s">
        <v>678</v>
      </c>
      <c r="B409">
        <v>128.6</v>
      </c>
      <c r="C409" s="26">
        <f ca="1">Ratio!$G$7</f>
        <v>39.950069283032633</v>
      </c>
      <c r="D409">
        <f t="shared" ca="1" si="6"/>
        <v>3.2190181971628835</v>
      </c>
    </row>
    <row r="410" spans="1:4">
      <c r="A410" t="s">
        <v>679</v>
      </c>
      <c r="B410">
        <v>122.7</v>
      </c>
      <c r="C410" s="26">
        <f ca="1">Ratio!$G$7</f>
        <v>39.950069283032633</v>
      </c>
      <c r="D410">
        <f t="shared" ca="1" si="6"/>
        <v>3.0713338475263283</v>
      </c>
    </row>
    <row r="411" spans="1:4">
      <c r="A411" t="s">
        <v>680</v>
      </c>
      <c r="B411">
        <v>124.8</v>
      </c>
      <c r="C411" s="26">
        <f ca="1">Ratio!$G$7</f>
        <v>39.950069283032633</v>
      </c>
      <c r="D411">
        <f t="shared" ca="1" si="6"/>
        <v>3.1238994634986614</v>
      </c>
    </row>
    <row r="412" spans="1:4">
      <c r="A412" t="s">
        <v>681</v>
      </c>
      <c r="B412">
        <v>128.15</v>
      </c>
      <c r="C412" s="26">
        <f ca="1">Ratio!$G$7</f>
        <v>39.950069283032633</v>
      </c>
      <c r="D412">
        <f t="shared" ca="1" si="6"/>
        <v>3.2077541365973836</v>
      </c>
    </row>
    <row r="413" spans="1:4">
      <c r="A413" t="s">
        <v>682</v>
      </c>
      <c r="B413">
        <v>123.35</v>
      </c>
      <c r="C413" s="26">
        <f ca="1">Ratio!$G$7</f>
        <v>39.950069283032633</v>
      </c>
      <c r="D413">
        <f t="shared" ca="1" si="6"/>
        <v>3.0876041572320503</v>
      </c>
    </row>
    <row r="414" spans="1:4">
      <c r="A414" t="s">
        <v>683</v>
      </c>
      <c r="B414">
        <v>123.75</v>
      </c>
      <c r="C414" s="26">
        <f ca="1">Ratio!$G$7</f>
        <v>39.950069283032633</v>
      </c>
      <c r="D414">
        <f t="shared" ca="1" si="6"/>
        <v>3.0976166555124949</v>
      </c>
    </row>
    <row r="415" spans="1:4">
      <c r="A415" t="s">
        <v>684</v>
      </c>
      <c r="B415">
        <v>122.45</v>
      </c>
      <c r="C415" s="26">
        <f ca="1">Ratio!$G$7</f>
        <v>39.950069283032633</v>
      </c>
      <c r="D415">
        <f t="shared" ca="1" si="6"/>
        <v>3.0650760361010505</v>
      </c>
    </row>
    <row r="416" spans="1:4">
      <c r="A416" t="s">
        <v>685</v>
      </c>
      <c r="B416">
        <v>123.6</v>
      </c>
      <c r="C416" s="26">
        <f ca="1">Ratio!$G$7</f>
        <v>39.950069283032633</v>
      </c>
      <c r="D416">
        <f t="shared" ca="1" si="6"/>
        <v>3.0938619686573281</v>
      </c>
    </row>
    <row r="417" spans="1:4">
      <c r="A417" t="s">
        <v>686</v>
      </c>
      <c r="B417">
        <v>125.15</v>
      </c>
      <c r="C417" s="26">
        <f ca="1">Ratio!$G$7</f>
        <v>39.950069283032633</v>
      </c>
      <c r="D417">
        <f t="shared" ca="1" si="6"/>
        <v>3.1326603994940507</v>
      </c>
    </row>
    <row r="418" spans="1:4">
      <c r="A418" t="s">
        <v>687</v>
      </c>
      <c r="B418">
        <v>128.35</v>
      </c>
      <c r="C418" s="26">
        <f ca="1">Ratio!$G$7</f>
        <v>39.950069283032633</v>
      </c>
      <c r="D418">
        <f t="shared" ca="1" si="6"/>
        <v>3.2127603857376057</v>
      </c>
    </row>
    <row r="419" spans="1:4">
      <c r="A419" t="s">
        <v>688</v>
      </c>
      <c r="B419">
        <v>127.35</v>
      </c>
      <c r="C419" s="26">
        <f ca="1">Ratio!$G$7</f>
        <v>39.950069283032633</v>
      </c>
      <c r="D419">
        <f t="shared" ca="1" si="6"/>
        <v>3.1877291400364944</v>
      </c>
    </row>
    <row r="420" spans="1:4">
      <c r="A420" t="s">
        <v>689</v>
      </c>
      <c r="B420">
        <v>129.65</v>
      </c>
      <c r="C420" s="26">
        <f ca="1">Ratio!$G$7</f>
        <v>39.950069283032633</v>
      </c>
      <c r="D420">
        <f t="shared" ca="1" si="6"/>
        <v>3.2453010051490505</v>
      </c>
    </row>
    <row r="421" spans="1:4">
      <c r="A421" t="s">
        <v>690</v>
      </c>
      <c r="B421">
        <v>132.4</v>
      </c>
      <c r="C421" s="26">
        <f ca="1">Ratio!$G$7</f>
        <v>39.950069283032633</v>
      </c>
      <c r="D421">
        <f t="shared" ca="1" si="6"/>
        <v>3.314136930827106</v>
      </c>
    </row>
    <row r="422" spans="1:4">
      <c r="A422" t="s">
        <v>691</v>
      </c>
      <c r="B422">
        <v>133.19999999999999</v>
      </c>
      <c r="C422" s="26">
        <f ca="1">Ratio!$G$7</f>
        <v>39.950069283032633</v>
      </c>
      <c r="D422">
        <f t="shared" ca="1" si="6"/>
        <v>3.3341619273879943</v>
      </c>
    </row>
    <row r="423" spans="1:4">
      <c r="A423" t="s">
        <v>692</v>
      </c>
      <c r="B423">
        <v>136.05000000000001</v>
      </c>
      <c r="C423" s="26">
        <f ca="1">Ratio!$G$7</f>
        <v>39.950069283032633</v>
      </c>
      <c r="D423">
        <f t="shared" ca="1" si="6"/>
        <v>3.4055009776361613</v>
      </c>
    </row>
    <row r="424" spans="1:4">
      <c r="A424" t="s">
        <v>693</v>
      </c>
      <c r="B424">
        <v>134.05000000000001</v>
      </c>
      <c r="C424" s="26">
        <f ca="1">Ratio!$G$7</f>
        <v>39.950069283032633</v>
      </c>
      <c r="D424">
        <f t="shared" ca="1" si="6"/>
        <v>3.3554384862339393</v>
      </c>
    </row>
    <row r="425" spans="1:4">
      <c r="A425" t="s">
        <v>694</v>
      </c>
      <c r="B425">
        <v>133.35</v>
      </c>
      <c r="C425" s="26">
        <f ca="1">Ratio!$G$7</f>
        <v>39.950069283032633</v>
      </c>
      <c r="D425">
        <f t="shared" ca="1" si="6"/>
        <v>3.3379166142431611</v>
      </c>
    </row>
    <row r="426" spans="1:4">
      <c r="A426" t="s">
        <v>695</v>
      </c>
      <c r="B426">
        <v>136.30000000000001</v>
      </c>
      <c r="C426" s="26">
        <f ca="1">Ratio!$G$7</f>
        <v>39.950069283032633</v>
      </c>
      <c r="D426">
        <f t="shared" ca="1" si="6"/>
        <v>3.4117587890614391</v>
      </c>
    </row>
    <row r="427" spans="1:4">
      <c r="A427" t="s">
        <v>696</v>
      </c>
      <c r="B427">
        <v>138.4</v>
      </c>
      <c r="C427" s="26">
        <f ca="1">Ratio!$G$7</f>
        <v>39.950069283032633</v>
      </c>
      <c r="D427">
        <f t="shared" ca="1" si="6"/>
        <v>3.4643244050337723</v>
      </c>
    </row>
    <row r="428" spans="1:4">
      <c r="A428" t="s">
        <v>697</v>
      </c>
      <c r="B428">
        <v>131.05000000000001</v>
      </c>
      <c r="C428" s="26">
        <f ca="1">Ratio!$G$7</f>
        <v>39.950069283032633</v>
      </c>
      <c r="D428">
        <f t="shared" ca="1" si="6"/>
        <v>3.2803447491306059</v>
      </c>
    </row>
    <row r="429" spans="1:4">
      <c r="A429" t="s">
        <v>698</v>
      </c>
      <c r="B429">
        <v>133.05000000000001</v>
      </c>
      <c r="C429" s="26">
        <f ca="1">Ratio!$G$7</f>
        <v>39.950069283032633</v>
      </c>
      <c r="D429">
        <f t="shared" ca="1" si="6"/>
        <v>3.330407240532828</v>
      </c>
    </row>
    <row r="430" spans="1:4">
      <c r="A430" t="s">
        <v>699</v>
      </c>
      <c r="B430">
        <v>136.85</v>
      </c>
      <c r="C430" s="26">
        <f ca="1">Ratio!$G$7</f>
        <v>39.950069283032633</v>
      </c>
      <c r="D430">
        <f t="shared" ca="1" si="6"/>
        <v>3.4255259741970496</v>
      </c>
    </row>
    <row r="431" spans="1:4">
      <c r="A431" t="s">
        <v>700</v>
      </c>
      <c r="B431">
        <v>130.94999999999999</v>
      </c>
      <c r="C431" s="26">
        <f ca="1">Ratio!$G$7</f>
        <v>39.950069283032633</v>
      </c>
      <c r="D431">
        <f t="shared" ca="1" si="6"/>
        <v>3.2778416245604944</v>
      </c>
    </row>
    <row r="432" spans="1:4">
      <c r="A432" t="s">
        <v>701</v>
      </c>
      <c r="B432">
        <v>131.69999999999999</v>
      </c>
      <c r="C432" s="26">
        <f ca="1">Ratio!$G$7</f>
        <v>39.950069283032633</v>
      </c>
      <c r="D432">
        <f t="shared" ca="1" si="6"/>
        <v>3.2966150588363274</v>
      </c>
    </row>
    <row r="433" spans="1:4">
      <c r="A433" t="s">
        <v>702</v>
      </c>
      <c r="B433">
        <v>122.75</v>
      </c>
      <c r="C433" s="26">
        <f ca="1">Ratio!$G$7</f>
        <v>39.950069283032633</v>
      </c>
      <c r="D433">
        <f t="shared" ca="1" si="6"/>
        <v>3.0725854098113841</v>
      </c>
    </row>
    <row r="434" spans="1:4">
      <c r="A434" t="s">
        <v>703</v>
      </c>
      <c r="B434">
        <v>118.2</v>
      </c>
      <c r="C434" s="26">
        <f ca="1">Ratio!$G$7</f>
        <v>39.950069283032633</v>
      </c>
      <c r="D434">
        <f t="shared" ca="1" si="6"/>
        <v>2.9586932418713285</v>
      </c>
    </row>
    <row r="435" spans="1:4">
      <c r="A435" t="s">
        <v>704</v>
      </c>
      <c r="B435">
        <v>116.95</v>
      </c>
      <c r="C435" s="26">
        <f ca="1">Ratio!$G$7</f>
        <v>39.950069283032633</v>
      </c>
      <c r="D435">
        <f t="shared" ca="1" si="6"/>
        <v>2.9274041847449399</v>
      </c>
    </row>
    <row r="436" spans="1:4">
      <c r="A436" t="s">
        <v>705</v>
      </c>
      <c r="B436">
        <v>120.75</v>
      </c>
      <c r="C436" s="26">
        <f ca="1">Ratio!$G$7</f>
        <v>39.950069283032633</v>
      </c>
      <c r="D436">
        <f t="shared" ca="1" si="6"/>
        <v>3.0225229184091615</v>
      </c>
    </row>
    <row r="437" spans="1:4">
      <c r="A437" t="s">
        <v>706</v>
      </c>
      <c r="B437">
        <v>126.6</v>
      </c>
      <c r="C437" s="26">
        <f ca="1">Ratio!$G$7</f>
        <v>39.950069283032633</v>
      </c>
      <c r="D437">
        <f t="shared" ca="1" si="6"/>
        <v>3.1689557057606614</v>
      </c>
    </row>
    <row r="438" spans="1:4">
      <c r="A438" t="s">
        <v>707</v>
      </c>
      <c r="B438">
        <v>133.44999999999999</v>
      </c>
      <c r="C438" s="26">
        <f ca="1">Ratio!$G$7</f>
        <v>39.950069283032633</v>
      </c>
      <c r="D438">
        <f t="shared" ca="1" si="6"/>
        <v>3.3404197388132721</v>
      </c>
    </row>
    <row r="439" spans="1:4">
      <c r="A439" t="s">
        <v>708</v>
      </c>
      <c r="B439">
        <v>130.1</v>
      </c>
      <c r="C439" s="26">
        <f ca="1">Ratio!$G$7</f>
        <v>39.950069283032633</v>
      </c>
      <c r="D439">
        <f t="shared" ca="1" si="6"/>
        <v>3.25656506571455</v>
      </c>
    </row>
    <row r="440" spans="1:4">
      <c r="A440" t="s">
        <v>709</v>
      </c>
      <c r="B440">
        <v>128.1</v>
      </c>
      <c r="C440" s="26">
        <f ca="1">Ratio!$G$7</f>
        <v>39.950069283032633</v>
      </c>
      <c r="D440">
        <f t="shared" ca="1" si="6"/>
        <v>3.2065025743123279</v>
      </c>
    </row>
    <row r="441" spans="1:4">
      <c r="A441" t="s">
        <v>710</v>
      </c>
      <c r="B441">
        <v>126.45</v>
      </c>
      <c r="C441" s="26">
        <f ca="1">Ratio!$G$7</f>
        <v>39.950069283032633</v>
      </c>
      <c r="D441">
        <f t="shared" ca="1" si="6"/>
        <v>3.1652010189054947</v>
      </c>
    </row>
    <row r="442" spans="1:4">
      <c r="A442" t="s">
        <v>711</v>
      </c>
      <c r="B442">
        <v>125.6</v>
      </c>
      <c r="C442" s="26">
        <f ca="1">Ratio!$G$7</f>
        <v>39.950069283032633</v>
      </c>
      <c r="D442">
        <f t="shared" ca="1" si="6"/>
        <v>3.1439244600595502</v>
      </c>
    </row>
    <row r="443" spans="1:4">
      <c r="A443" t="s">
        <v>712</v>
      </c>
      <c r="B443">
        <v>125.3</v>
      </c>
      <c r="C443" s="26">
        <f ca="1">Ratio!$G$7</f>
        <v>39.950069283032633</v>
      </c>
      <c r="D443">
        <f t="shared" ca="1" si="6"/>
        <v>3.1364150863492171</v>
      </c>
    </row>
    <row r="444" spans="1:4">
      <c r="A444" t="s">
        <v>713</v>
      </c>
      <c r="B444">
        <v>123.1</v>
      </c>
      <c r="C444" s="26">
        <f ca="1">Ratio!$G$7</f>
        <v>39.950069283032633</v>
      </c>
      <c r="D444">
        <f t="shared" ca="1" si="6"/>
        <v>3.0813463458067725</v>
      </c>
    </row>
    <row r="445" spans="1:4">
      <c r="A445" t="s">
        <v>714</v>
      </c>
      <c r="B445">
        <v>113.65</v>
      </c>
      <c r="C445" s="26">
        <f ca="1">Ratio!$G$7</f>
        <v>39.950069283032633</v>
      </c>
      <c r="D445">
        <f t="shared" ca="1" si="6"/>
        <v>2.8448010739312735</v>
      </c>
    </row>
    <row r="446" spans="1:4">
      <c r="A446" t="s">
        <v>715</v>
      </c>
      <c r="B446">
        <v>113.7</v>
      </c>
      <c r="C446" s="26">
        <f ca="1">Ratio!$G$7</f>
        <v>39.950069283032633</v>
      </c>
      <c r="D446">
        <f t="shared" ca="1" si="6"/>
        <v>2.8460526362163288</v>
      </c>
    </row>
    <row r="447" spans="1:4">
      <c r="A447" t="s">
        <v>716</v>
      </c>
      <c r="B447">
        <v>109.55</v>
      </c>
      <c r="C447" s="26">
        <f ca="1">Ratio!$G$7</f>
        <v>39.950069283032633</v>
      </c>
      <c r="D447">
        <f t="shared" ca="1" si="6"/>
        <v>2.7421729665567178</v>
      </c>
    </row>
    <row r="448" spans="1:4">
      <c r="A448" t="s">
        <v>717</v>
      </c>
      <c r="B448">
        <v>108.1</v>
      </c>
      <c r="C448" s="26">
        <f ca="1">Ratio!$G$7</f>
        <v>39.950069283032633</v>
      </c>
      <c r="D448">
        <f t="shared" ca="1" si="6"/>
        <v>2.7058776602901067</v>
      </c>
    </row>
    <row r="449" spans="1:4">
      <c r="A449" t="s">
        <v>718</v>
      </c>
      <c r="B449">
        <v>112.2</v>
      </c>
      <c r="C449" s="26">
        <f ca="1">Ratio!$G$7</f>
        <v>39.950069283032633</v>
      </c>
      <c r="D449">
        <f t="shared" ca="1" si="6"/>
        <v>2.8085057676646623</v>
      </c>
    </row>
    <row r="450" spans="1:4">
      <c r="A450" t="s">
        <v>719</v>
      </c>
      <c r="B450">
        <v>99.2</v>
      </c>
      <c r="C450" s="26">
        <f ca="1">Ratio!$G$7</f>
        <v>39.950069283032633</v>
      </c>
      <c r="D450">
        <f t="shared" ref="D450:D513" ca="1" si="7">B450/C450</f>
        <v>2.4830995735502182</v>
      </c>
    </row>
    <row r="451" spans="1:4">
      <c r="A451" t="s">
        <v>720</v>
      </c>
      <c r="B451">
        <v>98.65</v>
      </c>
      <c r="C451" s="26">
        <f ca="1">Ratio!$G$7</f>
        <v>39.950069283032633</v>
      </c>
      <c r="D451">
        <f t="shared" ca="1" si="7"/>
        <v>2.4693323884146072</v>
      </c>
    </row>
    <row r="452" spans="1:4">
      <c r="A452" t="s">
        <v>721</v>
      </c>
      <c r="B452">
        <v>100.4</v>
      </c>
      <c r="C452" s="26">
        <f ca="1">Ratio!$G$7</f>
        <v>39.950069283032633</v>
      </c>
      <c r="D452">
        <f t="shared" ca="1" si="7"/>
        <v>2.5131370683915515</v>
      </c>
    </row>
    <row r="453" spans="1:4">
      <c r="A453" t="s">
        <v>722</v>
      </c>
      <c r="B453">
        <v>100.1</v>
      </c>
      <c r="C453" s="26">
        <f ca="1">Ratio!$G$7</f>
        <v>39.950069283032633</v>
      </c>
      <c r="D453">
        <f t="shared" ca="1" si="7"/>
        <v>2.5056276946812179</v>
      </c>
    </row>
    <row r="454" spans="1:4">
      <c r="A454" t="s">
        <v>723</v>
      </c>
      <c r="B454">
        <v>101.1</v>
      </c>
      <c r="C454" s="26">
        <f ca="1">Ratio!$G$7</f>
        <v>39.950069283032633</v>
      </c>
      <c r="D454">
        <f t="shared" ca="1" si="7"/>
        <v>2.5306589403823292</v>
      </c>
    </row>
    <row r="455" spans="1:4">
      <c r="A455" t="s">
        <v>724</v>
      </c>
      <c r="B455">
        <v>98.05</v>
      </c>
      <c r="C455" s="26">
        <f ca="1">Ratio!$G$7</f>
        <v>39.950069283032633</v>
      </c>
      <c r="D455">
        <f t="shared" ca="1" si="7"/>
        <v>2.4543136409939406</v>
      </c>
    </row>
    <row r="456" spans="1:4">
      <c r="A456" t="s">
        <v>725</v>
      </c>
      <c r="B456">
        <v>101.7</v>
      </c>
      <c r="C456" s="26">
        <f ca="1">Ratio!$G$7</f>
        <v>39.950069283032633</v>
      </c>
      <c r="D456">
        <f t="shared" ca="1" si="7"/>
        <v>2.5456776878029959</v>
      </c>
    </row>
    <row r="457" spans="1:4">
      <c r="A457" t="s">
        <v>726</v>
      </c>
      <c r="B457">
        <v>104</v>
      </c>
      <c r="C457" s="26">
        <f ca="1">Ratio!$G$7</f>
        <v>39.950069283032633</v>
      </c>
      <c r="D457">
        <f t="shared" ca="1" si="7"/>
        <v>2.6032495529155515</v>
      </c>
    </row>
    <row r="458" spans="1:4">
      <c r="A458" t="s">
        <v>727</v>
      </c>
      <c r="B458">
        <v>102.8</v>
      </c>
      <c r="C458" s="26">
        <f ca="1">Ratio!$G$7</f>
        <v>39.950069283032633</v>
      </c>
      <c r="D458">
        <f t="shared" ca="1" si="7"/>
        <v>2.5732120580742177</v>
      </c>
    </row>
    <row r="459" spans="1:4">
      <c r="A459" t="s">
        <v>728</v>
      </c>
      <c r="B459">
        <v>99.9</v>
      </c>
      <c r="C459" s="26">
        <f ca="1">Ratio!$G$7</f>
        <v>39.950069283032633</v>
      </c>
      <c r="D459">
        <f t="shared" ca="1" si="7"/>
        <v>2.5006214455409959</v>
      </c>
    </row>
    <row r="460" spans="1:4">
      <c r="A460" t="s">
        <v>729</v>
      </c>
      <c r="B460">
        <v>100.8</v>
      </c>
      <c r="C460" s="26">
        <f ca="1">Ratio!$G$7</f>
        <v>39.950069283032633</v>
      </c>
      <c r="D460">
        <f t="shared" ca="1" si="7"/>
        <v>2.5231495666719956</v>
      </c>
    </row>
    <row r="461" spans="1:4">
      <c r="A461" t="s">
        <v>730</v>
      </c>
      <c r="B461">
        <v>102.4</v>
      </c>
      <c r="C461" s="26">
        <f ca="1">Ratio!$G$7</f>
        <v>39.950069283032633</v>
      </c>
      <c r="D461">
        <f t="shared" ca="1" si="7"/>
        <v>2.5631995597937736</v>
      </c>
    </row>
    <row r="462" spans="1:4">
      <c r="A462" t="s">
        <v>731</v>
      </c>
      <c r="B462">
        <v>102.4</v>
      </c>
      <c r="C462" s="26">
        <f ca="1">Ratio!$G$7</f>
        <v>39.950069283032633</v>
      </c>
      <c r="D462">
        <f t="shared" ca="1" si="7"/>
        <v>2.5631995597937736</v>
      </c>
    </row>
    <row r="463" spans="1:4">
      <c r="A463" t="s">
        <v>732</v>
      </c>
      <c r="B463">
        <v>102.35</v>
      </c>
      <c r="C463" s="26">
        <f ca="1">Ratio!$G$7</f>
        <v>39.950069283032633</v>
      </c>
      <c r="D463">
        <f t="shared" ca="1" si="7"/>
        <v>2.5619479975087178</v>
      </c>
    </row>
    <row r="464" spans="1:4">
      <c r="A464" t="s">
        <v>733</v>
      </c>
      <c r="B464">
        <v>102.45</v>
      </c>
      <c r="C464" s="26">
        <f ca="1">Ratio!$G$7</f>
        <v>39.950069283032633</v>
      </c>
      <c r="D464">
        <f t="shared" ca="1" si="7"/>
        <v>2.5644511220788293</v>
      </c>
    </row>
    <row r="465" spans="1:4">
      <c r="A465" t="s">
        <v>734</v>
      </c>
      <c r="B465">
        <v>103.3</v>
      </c>
      <c r="C465" s="26">
        <f ca="1">Ratio!$G$7</f>
        <v>39.950069283032633</v>
      </c>
      <c r="D465">
        <f t="shared" ca="1" si="7"/>
        <v>2.5857276809247733</v>
      </c>
    </row>
    <row r="466" spans="1:4">
      <c r="A466" t="s">
        <v>735</v>
      </c>
      <c r="B466">
        <v>108.5</v>
      </c>
      <c r="C466" s="26">
        <f ca="1">Ratio!$G$7</f>
        <v>39.950069283032633</v>
      </c>
      <c r="D466">
        <f t="shared" ca="1" si="7"/>
        <v>2.7158901585705513</v>
      </c>
    </row>
    <row r="467" spans="1:4">
      <c r="A467" t="s">
        <v>736</v>
      </c>
      <c r="B467">
        <v>107.95</v>
      </c>
      <c r="C467" s="26">
        <f ca="1">Ratio!$G$7</f>
        <v>39.950069283032633</v>
      </c>
      <c r="D467">
        <f t="shared" ca="1" si="7"/>
        <v>2.7021229734349399</v>
      </c>
    </row>
    <row r="468" spans="1:4">
      <c r="A468" t="s">
        <v>737</v>
      </c>
      <c r="B468">
        <v>103.5</v>
      </c>
      <c r="C468" s="26">
        <f ca="1">Ratio!$G$7</f>
        <v>39.950069283032633</v>
      </c>
      <c r="D468">
        <f t="shared" ca="1" si="7"/>
        <v>2.5907339300649959</v>
      </c>
    </row>
    <row r="469" spans="1:4">
      <c r="A469" t="s">
        <v>738</v>
      </c>
      <c r="B469">
        <v>105.45</v>
      </c>
      <c r="C469" s="26">
        <f ca="1">Ratio!$G$7</f>
        <v>39.950069283032633</v>
      </c>
      <c r="D469">
        <f t="shared" ca="1" si="7"/>
        <v>2.6395448591821622</v>
      </c>
    </row>
    <row r="470" spans="1:4">
      <c r="A470" t="s">
        <v>739</v>
      </c>
      <c r="B470">
        <v>106.1</v>
      </c>
      <c r="C470" s="26">
        <f ca="1">Ratio!$G$7</f>
        <v>39.950069283032633</v>
      </c>
      <c r="D470">
        <f t="shared" ca="1" si="7"/>
        <v>2.6558151688878846</v>
      </c>
    </row>
    <row r="471" spans="1:4">
      <c r="A471" t="s">
        <v>740</v>
      </c>
      <c r="B471">
        <v>104.8</v>
      </c>
      <c r="C471" s="26">
        <f ca="1">Ratio!$G$7</f>
        <v>39.950069283032633</v>
      </c>
      <c r="D471">
        <f t="shared" ca="1" si="7"/>
        <v>2.6232745494764402</v>
      </c>
    </row>
    <row r="472" spans="1:4">
      <c r="A472" t="s">
        <v>741</v>
      </c>
      <c r="B472">
        <v>106.05</v>
      </c>
      <c r="C472" s="26">
        <f ca="1">Ratio!$G$7</f>
        <v>39.950069283032633</v>
      </c>
      <c r="D472">
        <f t="shared" ca="1" si="7"/>
        <v>2.6545636066028289</v>
      </c>
    </row>
    <row r="473" spans="1:4">
      <c r="A473" t="s">
        <v>742</v>
      </c>
      <c r="B473">
        <v>100.45</v>
      </c>
      <c r="C473" s="26">
        <f ca="1">Ratio!$G$7</f>
        <v>39.950069283032633</v>
      </c>
      <c r="D473">
        <f t="shared" ca="1" si="7"/>
        <v>2.5143886306766072</v>
      </c>
    </row>
    <row r="474" spans="1:4">
      <c r="A474" t="s">
        <v>743</v>
      </c>
      <c r="B474">
        <v>111.05</v>
      </c>
      <c r="C474" s="26">
        <f ca="1">Ratio!$G$7</f>
        <v>39.950069283032633</v>
      </c>
      <c r="D474">
        <f t="shared" ca="1" si="7"/>
        <v>2.7797198351083843</v>
      </c>
    </row>
    <row r="475" spans="1:4">
      <c r="A475" t="s">
        <v>744</v>
      </c>
      <c r="B475">
        <v>115.85</v>
      </c>
      <c r="C475" s="26">
        <f ca="1">Ratio!$G$7</f>
        <v>39.950069283032633</v>
      </c>
      <c r="D475">
        <f t="shared" ca="1" si="7"/>
        <v>2.8998698144737172</v>
      </c>
    </row>
    <row r="476" spans="1:4">
      <c r="A476" t="s">
        <v>745</v>
      </c>
      <c r="B476">
        <v>112.3</v>
      </c>
      <c r="C476" s="26">
        <f ca="1">Ratio!$G$7</f>
        <v>39.950069283032633</v>
      </c>
      <c r="D476">
        <f t="shared" ca="1" si="7"/>
        <v>2.8110088922347729</v>
      </c>
    </row>
    <row r="477" spans="1:4">
      <c r="A477" t="s">
        <v>746</v>
      </c>
      <c r="B477">
        <v>93.6</v>
      </c>
      <c r="C477" s="26">
        <f ca="1">Ratio!$G$7</f>
        <v>39.950069283032633</v>
      </c>
      <c r="D477">
        <f t="shared" ca="1" si="7"/>
        <v>2.3429245976239961</v>
      </c>
    </row>
    <row r="478" spans="1:4">
      <c r="A478" t="s">
        <v>747</v>
      </c>
      <c r="B478">
        <v>95.6</v>
      </c>
      <c r="C478" s="26">
        <f ca="1">Ratio!$G$7</f>
        <v>39.950069283032633</v>
      </c>
      <c r="D478">
        <f t="shared" ca="1" si="7"/>
        <v>2.3929870890262182</v>
      </c>
    </row>
    <row r="479" spans="1:4">
      <c r="A479" t="s">
        <v>748</v>
      </c>
      <c r="B479">
        <v>95.95</v>
      </c>
      <c r="C479" s="26">
        <f ca="1">Ratio!$G$7</f>
        <v>39.950069283032633</v>
      </c>
      <c r="D479">
        <f t="shared" ca="1" si="7"/>
        <v>2.4017480250216074</v>
      </c>
    </row>
    <row r="480" spans="1:4">
      <c r="A480" t="s">
        <v>749</v>
      </c>
      <c r="B480">
        <v>93.1</v>
      </c>
      <c r="C480" s="26">
        <f ca="1">Ratio!$G$7</f>
        <v>39.950069283032633</v>
      </c>
      <c r="D480">
        <f t="shared" ca="1" si="7"/>
        <v>2.3304089747734404</v>
      </c>
    </row>
    <row r="481" spans="1:4">
      <c r="A481" t="s">
        <v>750</v>
      </c>
      <c r="B481">
        <v>95.85</v>
      </c>
      <c r="C481" s="26">
        <f ca="1">Ratio!$G$7</f>
        <v>39.950069283032633</v>
      </c>
      <c r="D481">
        <f t="shared" ca="1" si="7"/>
        <v>2.399244900451496</v>
      </c>
    </row>
    <row r="482" spans="1:4">
      <c r="A482" t="s">
        <v>751</v>
      </c>
      <c r="B482">
        <v>94.55</v>
      </c>
      <c r="C482" s="26">
        <f ca="1">Ratio!$G$7</f>
        <v>39.950069283032633</v>
      </c>
      <c r="D482">
        <f t="shared" ca="1" si="7"/>
        <v>2.3667042810400516</v>
      </c>
    </row>
    <row r="483" spans="1:4">
      <c r="A483" t="s">
        <v>752</v>
      </c>
      <c r="B483">
        <v>91.9</v>
      </c>
      <c r="C483" s="26">
        <f>Ratio!$F$7</f>
        <v>20.223782090720949</v>
      </c>
      <c r="D483">
        <f t="shared" si="7"/>
        <v>4.5441549749572037</v>
      </c>
    </row>
    <row r="484" spans="1:4">
      <c r="A484" t="s">
        <v>753</v>
      </c>
      <c r="B484">
        <v>95.75</v>
      </c>
      <c r="C484" s="26">
        <f>Ratio!$F$7</f>
        <v>20.223782090720949</v>
      </c>
      <c r="D484">
        <f t="shared" si="7"/>
        <v>4.7345249058993719</v>
      </c>
    </row>
    <row r="485" spans="1:4">
      <c r="A485" t="s">
        <v>754</v>
      </c>
      <c r="B485">
        <v>92.15</v>
      </c>
      <c r="C485" s="26">
        <f>Ratio!$F$7</f>
        <v>20.223782090720949</v>
      </c>
      <c r="D485">
        <f t="shared" si="7"/>
        <v>4.5565166587846173</v>
      </c>
    </row>
    <row r="486" spans="1:4">
      <c r="A486" t="s">
        <v>755</v>
      </c>
      <c r="B486">
        <v>92.9</v>
      </c>
      <c r="C486" s="26">
        <f>Ratio!$F$7</f>
        <v>20.223782090720949</v>
      </c>
      <c r="D486">
        <f t="shared" si="7"/>
        <v>4.5936017102668583</v>
      </c>
    </row>
    <row r="487" spans="1:4">
      <c r="A487" t="s">
        <v>756</v>
      </c>
      <c r="B487">
        <v>99.7</v>
      </c>
      <c r="C487" s="26">
        <f>Ratio!$F$7</f>
        <v>20.223782090720949</v>
      </c>
      <c r="D487">
        <f t="shared" si="7"/>
        <v>4.9298395103725055</v>
      </c>
    </row>
    <row r="488" spans="1:4">
      <c r="A488" t="s">
        <v>757</v>
      </c>
      <c r="B488">
        <v>93</v>
      </c>
      <c r="C488" s="26">
        <f>Ratio!$F$7</f>
        <v>20.223782090720949</v>
      </c>
      <c r="D488">
        <f t="shared" si="7"/>
        <v>4.5985463837978235</v>
      </c>
    </row>
    <row r="489" spans="1:4">
      <c r="A489" t="s">
        <v>758</v>
      </c>
      <c r="B489">
        <v>88.4</v>
      </c>
      <c r="C489" s="26">
        <f>Ratio!$F$7</f>
        <v>20.223782090720949</v>
      </c>
      <c r="D489">
        <f t="shared" si="7"/>
        <v>4.3710914013734152</v>
      </c>
    </row>
    <row r="490" spans="1:4">
      <c r="A490" t="s">
        <v>759</v>
      </c>
      <c r="B490">
        <v>92.9</v>
      </c>
      <c r="C490" s="26">
        <f>Ratio!$F$7</f>
        <v>20.223782090720949</v>
      </c>
      <c r="D490">
        <f t="shared" si="7"/>
        <v>4.5936017102668583</v>
      </c>
    </row>
    <row r="491" spans="1:4">
      <c r="A491" t="s">
        <v>760</v>
      </c>
      <c r="B491">
        <v>103.15</v>
      </c>
      <c r="C491" s="26">
        <f>Ratio!$F$7</f>
        <v>20.223782090720949</v>
      </c>
      <c r="D491">
        <f t="shared" si="7"/>
        <v>5.1004307471908117</v>
      </c>
    </row>
    <row r="492" spans="1:4">
      <c r="A492" t="s">
        <v>761</v>
      </c>
      <c r="B492">
        <v>98.1</v>
      </c>
      <c r="C492" s="26">
        <f>Ratio!$F$7</f>
        <v>20.223782090720949</v>
      </c>
      <c r="D492">
        <f t="shared" si="7"/>
        <v>4.8507247338770583</v>
      </c>
    </row>
    <row r="493" spans="1:4">
      <c r="A493" t="s">
        <v>762</v>
      </c>
      <c r="B493">
        <v>103.65</v>
      </c>
      <c r="C493" s="26">
        <f>Ratio!$F$7</f>
        <v>20.223782090720949</v>
      </c>
      <c r="D493">
        <f t="shared" si="7"/>
        <v>5.125154114845639</v>
      </c>
    </row>
    <row r="494" spans="1:4">
      <c r="A494" t="s">
        <v>763</v>
      </c>
      <c r="B494">
        <v>113.15</v>
      </c>
      <c r="C494" s="26">
        <f>Ratio!$F$7</f>
        <v>20.223782090720949</v>
      </c>
      <c r="D494">
        <f t="shared" si="7"/>
        <v>5.5948981002873515</v>
      </c>
    </row>
    <row r="495" spans="1:4">
      <c r="A495" t="s">
        <v>764</v>
      </c>
      <c r="B495">
        <v>125.75</v>
      </c>
      <c r="C495" s="26">
        <f>Ratio!$F$7</f>
        <v>20.223782090720949</v>
      </c>
      <c r="D495">
        <f t="shared" si="7"/>
        <v>6.2179269651889921</v>
      </c>
    </row>
    <row r="496" spans="1:4">
      <c r="A496" t="s">
        <v>765</v>
      </c>
      <c r="B496">
        <v>134.75</v>
      </c>
      <c r="C496" s="26">
        <f>Ratio!$F$7</f>
        <v>20.223782090720949</v>
      </c>
      <c r="D496">
        <f t="shared" si="7"/>
        <v>6.6629475829758782</v>
      </c>
    </row>
    <row r="497" spans="1:4">
      <c r="A497" t="s">
        <v>766</v>
      </c>
      <c r="B497">
        <v>136.65</v>
      </c>
      <c r="C497" s="26">
        <f>Ratio!$F$7</f>
        <v>20.223782090720949</v>
      </c>
      <c r="D497">
        <f t="shared" si="7"/>
        <v>6.7568963800642212</v>
      </c>
    </row>
    <row r="498" spans="1:4">
      <c r="A498" t="s">
        <v>767</v>
      </c>
      <c r="B498">
        <v>154.1</v>
      </c>
      <c r="C498" s="26">
        <f>Ratio!$F$7</f>
        <v>20.223782090720949</v>
      </c>
      <c r="D498">
        <f t="shared" si="7"/>
        <v>7.619741911217683</v>
      </c>
    </row>
    <row r="499" spans="1:4">
      <c r="A499" t="s">
        <v>768</v>
      </c>
      <c r="B499">
        <v>152.65</v>
      </c>
      <c r="C499" s="26">
        <f>Ratio!$F$7</f>
        <v>20.223782090720949</v>
      </c>
      <c r="D499">
        <f t="shared" si="7"/>
        <v>7.548044145018685</v>
      </c>
    </row>
    <row r="500" spans="1:4">
      <c r="A500" t="s">
        <v>769</v>
      </c>
      <c r="B500">
        <v>169.7</v>
      </c>
      <c r="C500" s="26">
        <f>Ratio!$F$7</f>
        <v>20.223782090720949</v>
      </c>
      <c r="D500">
        <f t="shared" si="7"/>
        <v>8.3911109820482856</v>
      </c>
    </row>
    <row r="501" spans="1:4">
      <c r="A501" t="s">
        <v>770</v>
      </c>
      <c r="B501">
        <v>169.8</v>
      </c>
      <c r="C501" s="26">
        <f>Ratio!$F$7</f>
        <v>20.223782090720949</v>
      </c>
      <c r="D501">
        <f t="shared" si="7"/>
        <v>8.3960556555792518</v>
      </c>
    </row>
    <row r="502" spans="1:4">
      <c r="A502" t="s">
        <v>771</v>
      </c>
      <c r="B502">
        <v>167.9</v>
      </c>
      <c r="C502" s="26">
        <f>Ratio!$F$7</f>
        <v>20.223782090720949</v>
      </c>
      <c r="D502">
        <f t="shared" si="7"/>
        <v>8.3021068584909088</v>
      </c>
    </row>
    <row r="503" spans="1:4">
      <c r="A503" t="s">
        <v>772</v>
      </c>
      <c r="B503">
        <v>178.1</v>
      </c>
      <c r="C503" s="26">
        <f>Ratio!$F$7</f>
        <v>20.223782090720949</v>
      </c>
      <c r="D503">
        <f t="shared" si="7"/>
        <v>8.80646355864938</v>
      </c>
    </row>
    <row r="504" spans="1:4">
      <c r="A504" t="s">
        <v>773</v>
      </c>
      <c r="B504">
        <v>179.45</v>
      </c>
      <c r="C504" s="26">
        <f>Ratio!$F$7</f>
        <v>20.223782090720949</v>
      </c>
      <c r="D504">
        <f t="shared" si="7"/>
        <v>8.8732166513174118</v>
      </c>
    </row>
    <row r="505" spans="1:4">
      <c r="A505" t="s">
        <v>774</v>
      </c>
      <c r="B505">
        <v>181.95</v>
      </c>
      <c r="C505" s="26">
        <f>Ratio!$F$7</f>
        <v>20.223782090720949</v>
      </c>
      <c r="D505">
        <f t="shared" si="7"/>
        <v>8.9968334895915465</v>
      </c>
    </row>
    <row r="506" spans="1:4">
      <c r="A506" t="s">
        <v>775</v>
      </c>
      <c r="B506">
        <v>188.2</v>
      </c>
      <c r="C506" s="26">
        <f>Ratio!$F$7</f>
        <v>20.223782090720949</v>
      </c>
      <c r="D506">
        <f t="shared" si="7"/>
        <v>9.3058755852768851</v>
      </c>
    </row>
    <row r="507" spans="1:4">
      <c r="A507" t="s">
        <v>776</v>
      </c>
      <c r="B507">
        <v>191</v>
      </c>
      <c r="C507" s="26">
        <f>Ratio!$F$7</f>
        <v>20.223782090720949</v>
      </c>
      <c r="D507">
        <f t="shared" si="7"/>
        <v>9.4443264441439165</v>
      </c>
    </row>
    <row r="508" spans="1:4">
      <c r="A508" t="s">
        <v>777</v>
      </c>
      <c r="B508">
        <v>192.15</v>
      </c>
      <c r="C508" s="26">
        <f>Ratio!$F$7</f>
        <v>20.223782090720949</v>
      </c>
      <c r="D508">
        <f t="shared" si="7"/>
        <v>9.5011901897500195</v>
      </c>
    </row>
    <row r="509" spans="1:4">
      <c r="A509" t="s">
        <v>778</v>
      </c>
      <c r="B509">
        <v>193.4</v>
      </c>
      <c r="C509" s="26">
        <f>Ratio!$F$7</f>
        <v>20.223782090720949</v>
      </c>
      <c r="D509">
        <f t="shared" si="7"/>
        <v>9.5629986088870869</v>
      </c>
    </row>
    <row r="510" spans="1:4">
      <c r="A510" t="s">
        <v>779</v>
      </c>
      <c r="B510">
        <v>199.7</v>
      </c>
      <c r="C510" s="26">
        <f>Ratio!$F$7</f>
        <v>20.223782090720949</v>
      </c>
      <c r="D510">
        <f t="shared" si="7"/>
        <v>9.8745130413379059</v>
      </c>
    </row>
    <row r="511" spans="1:4">
      <c r="A511" t="s">
        <v>780</v>
      </c>
      <c r="B511">
        <v>202.5</v>
      </c>
      <c r="C511" s="26">
        <f>Ratio!$F$7</f>
        <v>20.223782090720949</v>
      </c>
      <c r="D511">
        <f t="shared" si="7"/>
        <v>10.012963900204937</v>
      </c>
    </row>
    <row r="512" spans="1:4">
      <c r="A512" t="s">
        <v>781</v>
      </c>
      <c r="B512">
        <v>195.65</v>
      </c>
      <c r="C512" s="26">
        <f>Ratio!$F$7</f>
        <v>20.223782090720949</v>
      </c>
      <c r="D512">
        <f t="shared" si="7"/>
        <v>9.674253763333807</v>
      </c>
    </row>
    <row r="513" spans="1:4">
      <c r="A513" t="s">
        <v>782</v>
      </c>
      <c r="B513">
        <v>190.05</v>
      </c>
      <c r="C513" s="26">
        <f>Ratio!$F$7</f>
        <v>20.223782090720949</v>
      </c>
      <c r="D513">
        <f t="shared" si="7"/>
        <v>9.3973520455997459</v>
      </c>
    </row>
    <row r="514" spans="1:4">
      <c r="A514" t="s">
        <v>783</v>
      </c>
      <c r="B514">
        <v>195.15</v>
      </c>
      <c r="C514" s="26">
        <f>Ratio!$F$7</f>
        <v>20.223782090720949</v>
      </c>
      <c r="D514">
        <f t="shared" ref="D514:D577" si="8">B514/C514</f>
        <v>9.6495303956789815</v>
      </c>
    </row>
    <row r="515" spans="1:4">
      <c r="A515" t="s">
        <v>784</v>
      </c>
      <c r="B515">
        <v>202.5</v>
      </c>
      <c r="C515" s="26">
        <f>Ratio!$F$7</f>
        <v>20.223782090720949</v>
      </c>
      <c r="D515">
        <f t="shared" si="8"/>
        <v>10.012963900204937</v>
      </c>
    </row>
    <row r="516" spans="1:4">
      <c r="A516" t="s">
        <v>785</v>
      </c>
      <c r="B516">
        <v>210.55</v>
      </c>
      <c r="C516" s="26">
        <f>Ratio!$F$7</f>
        <v>20.223782090720949</v>
      </c>
      <c r="D516">
        <f t="shared" si="8"/>
        <v>10.411010119447653</v>
      </c>
    </row>
    <row r="517" spans="1:4">
      <c r="A517" t="s">
        <v>786</v>
      </c>
      <c r="B517">
        <v>210.95</v>
      </c>
      <c r="C517" s="26">
        <f>Ratio!$F$7</f>
        <v>20.223782090720949</v>
      </c>
      <c r="D517">
        <f t="shared" si="8"/>
        <v>10.430788813571514</v>
      </c>
    </row>
    <row r="518" spans="1:4">
      <c r="A518" t="s">
        <v>787</v>
      </c>
      <c r="B518">
        <v>210.8</v>
      </c>
      <c r="C518" s="26">
        <f>Ratio!$F$7</f>
        <v>20.223782090720949</v>
      </c>
      <c r="D518">
        <f t="shared" si="8"/>
        <v>10.423371803275067</v>
      </c>
    </row>
    <row r="519" spans="1:4">
      <c r="A519" t="s">
        <v>788</v>
      </c>
      <c r="B519">
        <v>212.95</v>
      </c>
      <c r="C519" s="26">
        <f>Ratio!$F$7</f>
        <v>20.223782090720949</v>
      </c>
      <c r="D519">
        <f t="shared" si="8"/>
        <v>10.529682284190821</v>
      </c>
    </row>
    <row r="520" spans="1:4">
      <c r="A520" t="s">
        <v>789</v>
      </c>
      <c r="B520">
        <v>216.75</v>
      </c>
      <c r="C520" s="26">
        <f>Ratio!$F$7</f>
        <v>20.223782090720949</v>
      </c>
      <c r="D520">
        <f t="shared" si="8"/>
        <v>10.717579878367507</v>
      </c>
    </row>
    <row r="521" spans="1:4">
      <c r="A521" t="s">
        <v>790</v>
      </c>
      <c r="B521">
        <v>217.05</v>
      </c>
      <c r="C521" s="26">
        <f>Ratio!$F$7</f>
        <v>20.223782090720949</v>
      </c>
      <c r="D521">
        <f t="shared" si="8"/>
        <v>10.732413898960404</v>
      </c>
    </row>
    <row r="522" spans="1:4">
      <c r="A522" t="s">
        <v>791</v>
      </c>
      <c r="B522">
        <v>215.95</v>
      </c>
      <c r="C522" s="26">
        <f>Ratio!$F$7</f>
        <v>20.223782090720949</v>
      </c>
      <c r="D522">
        <f t="shared" si="8"/>
        <v>10.678022490119783</v>
      </c>
    </row>
    <row r="523" spans="1:4">
      <c r="A523" t="s">
        <v>792</v>
      </c>
      <c r="B523">
        <v>212.25</v>
      </c>
      <c r="C523" s="26">
        <f>Ratio!$F$7</f>
        <v>20.223782090720949</v>
      </c>
      <c r="D523">
        <f t="shared" si="8"/>
        <v>10.495069569474063</v>
      </c>
    </row>
    <row r="524" spans="1:4">
      <c r="A524" t="s">
        <v>793</v>
      </c>
      <c r="B524">
        <v>210.55</v>
      </c>
      <c r="C524" s="26">
        <f>Ratio!$F$7</f>
        <v>20.223782090720949</v>
      </c>
      <c r="D524">
        <f t="shared" si="8"/>
        <v>10.411010119447653</v>
      </c>
    </row>
    <row r="525" spans="1:4">
      <c r="A525" t="s">
        <v>794</v>
      </c>
      <c r="B525">
        <v>228.6</v>
      </c>
      <c r="C525" s="26">
        <f>Ratio!$F$7</f>
        <v>20.223782090720949</v>
      </c>
      <c r="D525">
        <f t="shared" si="8"/>
        <v>11.303523691786907</v>
      </c>
    </row>
    <row r="526" spans="1:4">
      <c r="A526" t="s">
        <v>795</v>
      </c>
      <c r="B526">
        <v>242.1</v>
      </c>
      <c r="C526" s="26">
        <f>Ratio!$F$7</f>
        <v>20.223782090720949</v>
      </c>
      <c r="D526">
        <f t="shared" si="8"/>
        <v>11.971054618467237</v>
      </c>
    </row>
    <row r="527" spans="1:4">
      <c r="A527" t="s">
        <v>796</v>
      </c>
      <c r="B527">
        <v>252.2</v>
      </c>
      <c r="C527" s="26">
        <f>Ratio!$F$7</f>
        <v>20.223782090720949</v>
      </c>
      <c r="D527">
        <f t="shared" si="8"/>
        <v>12.470466645094742</v>
      </c>
    </row>
    <row r="528" spans="1:4">
      <c r="A528" t="s">
        <v>797</v>
      </c>
      <c r="B528">
        <v>256.89999999999998</v>
      </c>
      <c r="C528" s="26">
        <f>Ratio!$F$7</f>
        <v>20.223782090720949</v>
      </c>
      <c r="D528">
        <f t="shared" si="8"/>
        <v>12.702866301050115</v>
      </c>
    </row>
    <row r="529" spans="1:4">
      <c r="A529" t="s">
        <v>798</v>
      </c>
      <c r="B529">
        <v>259.64999999999998</v>
      </c>
      <c r="C529" s="26">
        <f>Ratio!$F$7</f>
        <v>20.223782090720949</v>
      </c>
      <c r="D529">
        <f t="shared" si="8"/>
        <v>12.838844823151664</v>
      </c>
    </row>
    <row r="530" spans="1:4">
      <c r="A530" t="s">
        <v>799</v>
      </c>
      <c r="B530">
        <v>274.25</v>
      </c>
      <c r="C530" s="26">
        <f>Ratio!$F$7</f>
        <v>20.223782090720949</v>
      </c>
      <c r="D530">
        <f t="shared" si="8"/>
        <v>13.560767158672613</v>
      </c>
    </row>
    <row r="531" spans="1:4">
      <c r="A531" t="s">
        <v>800</v>
      </c>
      <c r="B531">
        <v>270.7</v>
      </c>
      <c r="C531" s="26">
        <f>Ratio!$F$7</f>
        <v>20.223782090720949</v>
      </c>
      <c r="D531">
        <f t="shared" si="8"/>
        <v>13.385231248323342</v>
      </c>
    </row>
    <row r="532" spans="1:4">
      <c r="A532" t="s">
        <v>801</v>
      </c>
      <c r="B532">
        <v>250.85</v>
      </c>
      <c r="C532" s="26">
        <f>Ratio!$F$7</f>
        <v>20.223782090720949</v>
      </c>
      <c r="D532">
        <f t="shared" si="8"/>
        <v>12.403713552426709</v>
      </c>
    </row>
    <row r="533" spans="1:4">
      <c r="A533" t="s">
        <v>802</v>
      </c>
      <c r="B533">
        <v>252.8</v>
      </c>
      <c r="C533" s="26">
        <f>Ratio!$F$7</f>
        <v>20.223782090720949</v>
      </c>
      <c r="D533">
        <f t="shared" si="8"/>
        <v>12.500134686280536</v>
      </c>
    </row>
    <row r="534" spans="1:4">
      <c r="A534" t="s">
        <v>803</v>
      </c>
      <c r="B534">
        <v>245.65</v>
      </c>
      <c r="C534" s="26">
        <f>Ratio!$F$7</f>
        <v>20.223782090720949</v>
      </c>
      <c r="D534">
        <f t="shared" si="8"/>
        <v>12.146590528816509</v>
      </c>
    </row>
    <row r="535" spans="1:4">
      <c r="A535" t="s">
        <v>804</v>
      </c>
      <c r="B535">
        <v>250.8</v>
      </c>
      <c r="C535" s="26">
        <f>Ratio!$F$7</f>
        <v>20.223782090720949</v>
      </c>
      <c r="D535">
        <f t="shared" si="8"/>
        <v>12.401241215661226</v>
      </c>
    </row>
    <row r="536" spans="1:4">
      <c r="A536" t="s">
        <v>805</v>
      </c>
      <c r="B536">
        <v>255.9</v>
      </c>
      <c r="C536" s="26">
        <f>Ratio!$F$7</f>
        <v>20.223782090720949</v>
      </c>
      <c r="D536">
        <f t="shared" si="8"/>
        <v>12.653419565740462</v>
      </c>
    </row>
    <row r="537" spans="1:4">
      <c r="A537" t="s">
        <v>806</v>
      </c>
      <c r="B537">
        <v>245.35</v>
      </c>
      <c r="C537" s="26">
        <f>Ratio!$F$7</f>
        <v>20.223782090720949</v>
      </c>
      <c r="D537">
        <f t="shared" si="8"/>
        <v>12.131756508223612</v>
      </c>
    </row>
    <row r="538" spans="1:4">
      <c r="A538" t="s">
        <v>807</v>
      </c>
      <c r="B538">
        <v>245.15</v>
      </c>
      <c r="C538" s="26">
        <f>Ratio!$F$7</f>
        <v>20.223782090720949</v>
      </c>
      <c r="D538">
        <f t="shared" si="8"/>
        <v>12.121867161161681</v>
      </c>
    </row>
    <row r="539" spans="1:4">
      <c r="A539" t="s">
        <v>808</v>
      </c>
      <c r="B539">
        <v>250.1</v>
      </c>
      <c r="C539" s="26">
        <f>Ratio!$F$7</f>
        <v>20.223782090720949</v>
      </c>
      <c r="D539">
        <f t="shared" si="8"/>
        <v>12.366628500944469</v>
      </c>
    </row>
    <row r="540" spans="1:4">
      <c r="A540" t="s">
        <v>809</v>
      </c>
      <c r="B540">
        <v>236.9</v>
      </c>
      <c r="C540" s="26">
        <f>Ratio!$F$7</f>
        <v>20.223782090720949</v>
      </c>
      <c r="D540">
        <f t="shared" si="8"/>
        <v>11.713931594857035</v>
      </c>
    </row>
    <row r="541" spans="1:4">
      <c r="A541" t="s">
        <v>810</v>
      </c>
      <c r="B541">
        <v>244</v>
      </c>
      <c r="C541" s="26">
        <f>Ratio!$F$7</f>
        <v>20.223782090720949</v>
      </c>
      <c r="D541">
        <f t="shared" si="8"/>
        <v>12.065003415555578</v>
      </c>
    </row>
    <row r="542" spans="1:4">
      <c r="A542" t="s">
        <v>811</v>
      </c>
      <c r="B542">
        <v>246.55</v>
      </c>
      <c r="C542" s="26">
        <f>Ratio!$F$7</f>
        <v>20.223782090720949</v>
      </c>
      <c r="D542">
        <f t="shared" si="8"/>
        <v>12.191092590595197</v>
      </c>
    </row>
    <row r="543" spans="1:4">
      <c r="A543" t="s">
        <v>812</v>
      </c>
      <c r="B543">
        <v>237.65</v>
      </c>
      <c r="C543" s="26">
        <f>Ratio!$F$7</f>
        <v>20.223782090720949</v>
      </c>
      <c r="D543">
        <f t="shared" si="8"/>
        <v>11.751016646339277</v>
      </c>
    </row>
    <row r="544" spans="1:4">
      <c r="A544" t="s">
        <v>813</v>
      </c>
      <c r="B544">
        <v>198.05</v>
      </c>
      <c r="C544" s="26">
        <f>Ratio!$F$7</f>
        <v>20.223782090720949</v>
      </c>
      <c r="D544">
        <f t="shared" si="8"/>
        <v>9.7929259280769774</v>
      </c>
    </row>
    <row r="545" spans="1:4">
      <c r="A545" t="s">
        <v>814</v>
      </c>
      <c r="B545">
        <v>207.8</v>
      </c>
      <c r="C545" s="26">
        <f>Ratio!$F$7</f>
        <v>20.223782090720949</v>
      </c>
      <c r="D545">
        <f t="shared" si="8"/>
        <v>10.275031597346105</v>
      </c>
    </row>
    <row r="546" spans="1:4">
      <c r="A546" t="s">
        <v>815</v>
      </c>
      <c r="B546">
        <v>214.55</v>
      </c>
      <c r="C546" s="26">
        <f>Ratio!$F$7</f>
        <v>20.223782090720949</v>
      </c>
      <c r="D546">
        <f t="shared" si="8"/>
        <v>10.608797060686269</v>
      </c>
    </row>
    <row r="547" spans="1:4">
      <c r="A547" t="s">
        <v>816</v>
      </c>
      <c r="B547">
        <v>198.95</v>
      </c>
      <c r="C547" s="26">
        <f>Ratio!$F$7</f>
        <v>20.223782090720949</v>
      </c>
      <c r="D547">
        <f t="shared" si="8"/>
        <v>9.8374279898556658</v>
      </c>
    </row>
    <row r="548" spans="1:4">
      <c r="A548" t="s">
        <v>817</v>
      </c>
      <c r="B548">
        <v>198.65</v>
      </c>
      <c r="C548" s="26">
        <f>Ratio!$F$7</f>
        <v>20.223782090720949</v>
      </c>
      <c r="D548">
        <f t="shared" si="8"/>
        <v>9.8225939692627691</v>
      </c>
    </row>
    <row r="549" spans="1:4">
      <c r="A549" t="s">
        <v>818</v>
      </c>
      <c r="B549">
        <v>198.1</v>
      </c>
      <c r="C549" s="26">
        <f>Ratio!$F$7</f>
        <v>20.223782090720949</v>
      </c>
      <c r="D549">
        <f t="shared" si="8"/>
        <v>9.7953982648424596</v>
      </c>
    </row>
    <row r="550" spans="1:4">
      <c r="A550" t="s">
        <v>819</v>
      </c>
      <c r="B550">
        <v>197.55</v>
      </c>
      <c r="C550" s="26">
        <f>Ratio!$F$7</f>
        <v>20.223782090720949</v>
      </c>
      <c r="D550">
        <f t="shared" si="8"/>
        <v>9.7682025604221501</v>
      </c>
    </row>
    <row r="551" spans="1:4">
      <c r="A551" t="s">
        <v>820</v>
      </c>
      <c r="B551">
        <v>201.9</v>
      </c>
      <c r="C551" s="26">
        <f>Ratio!$F$7</f>
        <v>20.223782090720949</v>
      </c>
      <c r="D551">
        <f t="shared" si="8"/>
        <v>9.9832958590191456</v>
      </c>
    </row>
    <row r="552" spans="1:4">
      <c r="A552" t="s">
        <v>821</v>
      </c>
      <c r="B552">
        <v>201.75</v>
      </c>
      <c r="C552" s="26">
        <f>Ratio!$F$7</f>
        <v>20.223782090720949</v>
      </c>
      <c r="D552">
        <f t="shared" si="8"/>
        <v>9.9758788487226973</v>
      </c>
    </row>
    <row r="553" spans="1:4">
      <c r="A553" t="s">
        <v>822</v>
      </c>
      <c r="B553">
        <v>196</v>
      </c>
      <c r="C553" s="26">
        <f>Ratio!$F$7</f>
        <v>20.223782090720949</v>
      </c>
      <c r="D553">
        <f t="shared" si="8"/>
        <v>9.691560120692186</v>
      </c>
    </row>
    <row r="554" spans="1:4">
      <c r="A554" t="s">
        <v>823</v>
      </c>
      <c r="B554">
        <v>202.6</v>
      </c>
      <c r="C554" s="26">
        <f>Ratio!$F$7</f>
        <v>20.223782090720949</v>
      </c>
      <c r="D554">
        <f t="shared" si="8"/>
        <v>10.017908573735903</v>
      </c>
    </row>
    <row r="555" spans="1:4">
      <c r="A555" t="s">
        <v>824</v>
      </c>
      <c r="B555">
        <v>209.75</v>
      </c>
      <c r="C555" s="26">
        <f>Ratio!$F$7</f>
        <v>20.223782090720949</v>
      </c>
      <c r="D555">
        <f t="shared" si="8"/>
        <v>10.371452731199929</v>
      </c>
    </row>
    <row r="556" spans="1:4">
      <c r="A556" t="s">
        <v>825</v>
      </c>
      <c r="B556">
        <v>193.35</v>
      </c>
      <c r="C556" s="26">
        <f>Ratio!$F$7</f>
        <v>20.223782090720949</v>
      </c>
      <c r="D556">
        <f t="shared" si="8"/>
        <v>9.5605262721216029</v>
      </c>
    </row>
    <row r="557" spans="1:4">
      <c r="A557" t="s">
        <v>826</v>
      </c>
      <c r="B557">
        <v>193.2</v>
      </c>
      <c r="C557" s="26">
        <f>Ratio!$F$7</f>
        <v>20.223782090720949</v>
      </c>
      <c r="D557">
        <f t="shared" si="8"/>
        <v>9.5531092618251545</v>
      </c>
    </row>
    <row r="558" spans="1:4">
      <c r="A558" t="s">
        <v>827</v>
      </c>
      <c r="B558">
        <v>193.25</v>
      </c>
      <c r="C558" s="26">
        <f>Ratio!$F$7</f>
        <v>20.223782090720949</v>
      </c>
      <c r="D558">
        <f t="shared" si="8"/>
        <v>9.5555815985906385</v>
      </c>
    </row>
    <row r="559" spans="1:4">
      <c r="A559" t="s">
        <v>828</v>
      </c>
      <c r="B559">
        <v>195.1</v>
      </c>
      <c r="C559" s="26">
        <f>Ratio!$F$7</f>
        <v>20.223782090720949</v>
      </c>
      <c r="D559">
        <f t="shared" si="8"/>
        <v>9.6470580589134975</v>
      </c>
    </row>
    <row r="560" spans="1:4">
      <c r="A560" t="s">
        <v>829</v>
      </c>
      <c r="B560">
        <v>193.2</v>
      </c>
      <c r="C560" s="26">
        <f>Ratio!$F$7</f>
        <v>20.223782090720949</v>
      </c>
      <c r="D560">
        <f t="shared" si="8"/>
        <v>9.5531092618251545</v>
      </c>
    </row>
    <row r="561" spans="1:4">
      <c r="A561" t="s">
        <v>830</v>
      </c>
      <c r="B561">
        <v>192.95</v>
      </c>
      <c r="C561" s="26">
        <f>Ratio!$F$7</f>
        <v>20.223782090720949</v>
      </c>
      <c r="D561">
        <f t="shared" si="8"/>
        <v>9.5407475779977418</v>
      </c>
    </row>
    <row r="562" spans="1:4">
      <c r="A562" t="s">
        <v>831</v>
      </c>
      <c r="B562">
        <v>193.05</v>
      </c>
      <c r="C562" s="26">
        <f>Ratio!$F$7</f>
        <v>20.223782090720949</v>
      </c>
      <c r="D562">
        <f t="shared" si="8"/>
        <v>9.5456922515287079</v>
      </c>
    </row>
    <row r="563" spans="1:4">
      <c r="A563" t="s">
        <v>832</v>
      </c>
      <c r="B563">
        <v>191.15</v>
      </c>
      <c r="C563" s="26">
        <f>Ratio!$F$7</f>
        <v>20.223782090720949</v>
      </c>
      <c r="D563">
        <f t="shared" si="8"/>
        <v>9.4517434544403649</v>
      </c>
    </row>
    <row r="564" spans="1:4">
      <c r="A564" t="s">
        <v>833</v>
      </c>
      <c r="B564">
        <v>192</v>
      </c>
      <c r="C564" s="26">
        <f>Ratio!$F$7</f>
        <v>20.223782090720949</v>
      </c>
      <c r="D564">
        <f t="shared" si="8"/>
        <v>9.4937731794535711</v>
      </c>
    </row>
    <row r="565" spans="1:4">
      <c r="A565" t="s">
        <v>834</v>
      </c>
      <c r="B565">
        <v>197.3</v>
      </c>
      <c r="C565" s="26">
        <f>Ratio!$F$7</f>
        <v>20.223782090720949</v>
      </c>
      <c r="D565">
        <f t="shared" si="8"/>
        <v>9.7558408765947373</v>
      </c>
    </row>
    <row r="566" spans="1:4">
      <c r="A566" t="s">
        <v>835</v>
      </c>
      <c r="B566">
        <v>191.1</v>
      </c>
      <c r="C566" s="26">
        <f>Ratio!$F$7</f>
        <v>20.223782090720949</v>
      </c>
      <c r="D566">
        <f t="shared" si="8"/>
        <v>9.4492711176748809</v>
      </c>
    </row>
    <row r="567" spans="1:4">
      <c r="A567" t="s">
        <v>836</v>
      </c>
      <c r="B567">
        <v>191.9</v>
      </c>
      <c r="C567" s="26">
        <f>Ratio!$F$7</f>
        <v>20.223782090720949</v>
      </c>
      <c r="D567">
        <f t="shared" si="8"/>
        <v>9.488828505922605</v>
      </c>
    </row>
    <row r="568" spans="1:4">
      <c r="A568" t="s">
        <v>837</v>
      </c>
      <c r="B568">
        <v>195.8</v>
      </c>
      <c r="C568" s="26">
        <f>Ratio!$F$7</f>
        <v>20.223782090720949</v>
      </c>
      <c r="D568">
        <f t="shared" si="8"/>
        <v>9.6816707736302554</v>
      </c>
    </row>
    <row r="569" spans="1:4">
      <c r="A569" t="s">
        <v>838</v>
      </c>
      <c r="B569">
        <v>204.15</v>
      </c>
      <c r="C569" s="26">
        <f>Ratio!$F$7</f>
        <v>20.223782090720949</v>
      </c>
      <c r="D569">
        <f t="shared" si="8"/>
        <v>10.094551013465868</v>
      </c>
    </row>
    <row r="570" spans="1:4">
      <c r="A570" t="s">
        <v>839</v>
      </c>
      <c r="B570">
        <v>210.25</v>
      </c>
      <c r="C570" s="26">
        <f>Ratio!$F$7</f>
        <v>20.223782090720949</v>
      </c>
      <c r="D570">
        <f t="shared" si="8"/>
        <v>10.396176098854756</v>
      </c>
    </row>
    <row r="571" spans="1:4">
      <c r="A571" t="s">
        <v>840</v>
      </c>
      <c r="B571">
        <v>213.95</v>
      </c>
      <c r="C571" s="26">
        <f>Ratio!$F$7</f>
        <v>20.223782090720949</v>
      </c>
      <c r="D571">
        <f t="shared" si="8"/>
        <v>10.579129019500476</v>
      </c>
    </row>
    <row r="572" spans="1:4">
      <c r="A572" t="s">
        <v>841</v>
      </c>
      <c r="B572">
        <v>203.3</v>
      </c>
      <c r="C572" s="26">
        <f>Ratio!$F$7</f>
        <v>20.223782090720949</v>
      </c>
      <c r="D572">
        <f t="shared" si="8"/>
        <v>10.052521288452661</v>
      </c>
    </row>
    <row r="573" spans="1:4">
      <c r="A573" t="s">
        <v>842</v>
      </c>
      <c r="B573">
        <v>210.05</v>
      </c>
      <c r="C573" s="26">
        <f>Ratio!$F$7</f>
        <v>20.223782090720949</v>
      </c>
      <c r="D573">
        <f t="shared" si="8"/>
        <v>10.386286751792825</v>
      </c>
    </row>
    <row r="574" spans="1:4">
      <c r="A574" t="s">
        <v>843</v>
      </c>
      <c r="B574">
        <v>211.9</v>
      </c>
      <c r="C574" s="26">
        <f>Ratio!$F$7</f>
        <v>20.223782090720949</v>
      </c>
      <c r="D574">
        <f t="shared" si="8"/>
        <v>10.477763212115686</v>
      </c>
    </row>
    <row r="575" spans="1:4">
      <c r="A575" t="s">
        <v>844</v>
      </c>
      <c r="B575">
        <v>189.9</v>
      </c>
      <c r="C575" s="26">
        <f>Ratio!$F$7</f>
        <v>20.223782090720949</v>
      </c>
      <c r="D575">
        <f t="shared" si="8"/>
        <v>9.3899350353032975</v>
      </c>
    </row>
    <row r="576" spans="1:4">
      <c r="A576" t="s">
        <v>845</v>
      </c>
      <c r="B576">
        <v>190</v>
      </c>
      <c r="C576" s="26">
        <f>Ratio!$F$7</f>
        <v>20.223782090720949</v>
      </c>
      <c r="D576">
        <f t="shared" si="8"/>
        <v>9.3948797088342619</v>
      </c>
    </row>
    <row r="577" spans="1:4">
      <c r="A577" t="s">
        <v>846</v>
      </c>
      <c r="B577">
        <v>190.6</v>
      </c>
      <c r="C577" s="26">
        <f>Ratio!$F$7</f>
        <v>20.223782090720949</v>
      </c>
      <c r="D577">
        <f t="shared" si="8"/>
        <v>9.4245477500200554</v>
      </c>
    </row>
    <row r="578" spans="1:4">
      <c r="A578" t="s">
        <v>847</v>
      </c>
      <c r="B578">
        <v>190.5</v>
      </c>
      <c r="C578" s="26">
        <f>Ratio!$F$7</f>
        <v>20.223782090720949</v>
      </c>
      <c r="D578">
        <f t="shared" ref="D578:D641" si="9">B578/C578</f>
        <v>9.4196030764890892</v>
      </c>
    </row>
    <row r="579" spans="1:4">
      <c r="A579" t="s">
        <v>848</v>
      </c>
      <c r="B579">
        <v>189.8</v>
      </c>
      <c r="C579" s="26">
        <f>Ratio!$F$7</f>
        <v>20.223782090720949</v>
      </c>
      <c r="D579">
        <f t="shared" si="9"/>
        <v>9.3849903617723314</v>
      </c>
    </row>
    <row r="580" spans="1:4">
      <c r="A580" t="s">
        <v>849</v>
      </c>
      <c r="B580">
        <v>190.2</v>
      </c>
      <c r="C580" s="26">
        <f>Ratio!$F$7</f>
        <v>20.223782090720949</v>
      </c>
      <c r="D580">
        <f t="shared" si="9"/>
        <v>9.4047690558961925</v>
      </c>
    </row>
    <row r="581" spans="1:4">
      <c r="A581" t="s">
        <v>850</v>
      </c>
      <c r="B581">
        <v>190.05</v>
      </c>
      <c r="C581" s="26">
        <f>Ratio!$F$7</f>
        <v>20.223782090720949</v>
      </c>
      <c r="D581">
        <f t="shared" si="9"/>
        <v>9.3973520455997459</v>
      </c>
    </row>
    <row r="582" spans="1:4">
      <c r="A582" t="s">
        <v>851</v>
      </c>
      <c r="B582">
        <v>189.95</v>
      </c>
      <c r="C582" s="26">
        <f>Ratio!$F$7</f>
        <v>20.223782090720949</v>
      </c>
      <c r="D582">
        <f t="shared" si="9"/>
        <v>9.3924073720687797</v>
      </c>
    </row>
    <row r="583" spans="1:4">
      <c r="A583" t="s">
        <v>852</v>
      </c>
      <c r="B583">
        <v>190.6</v>
      </c>
      <c r="C583" s="26">
        <f>Ratio!$F$7</f>
        <v>20.223782090720949</v>
      </c>
      <c r="D583">
        <f t="shared" si="9"/>
        <v>9.4245477500200554</v>
      </c>
    </row>
    <row r="584" spans="1:4">
      <c r="A584" t="s">
        <v>853</v>
      </c>
      <c r="B584">
        <v>196.1</v>
      </c>
      <c r="C584" s="26">
        <f>Ratio!$F$7</f>
        <v>20.223782090720949</v>
      </c>
      <c r="D584">
        <f t="shared" si="9"/>
        <v>9.6965047942231521</v>
      </c>
    </row>
    <row r="585" spans="1:4">
      <c r="A585" t="s">
        <v>854</v>
      </c>
      <c r="B585">
        <v>189.95</v>
      </c>
      <c r="C585" s="26">
        <f>Ratio!$F$7</f>
        <v>20.223782090720949</v>
      </c>
      <c r="D585">
        <f t="shared" si="9"/>
        <v>9.3924073720687797</v>
      </c>
    </row>
    <row r="586" spans="1:4">
      <c r="A586" t="s">
        <v>855</v>
      </c>
      <c r="B586">
        <v>194.3</v>
      </c>
      <c r="C586" s="26">
        <f>Ratio!$F$7</f>
        <v>20.223782090720949</v>
      </c>
      <c r="D586">
        <f t="shared" si="9"/>
        <v>9.6075006706657753</v>
      </c>
    </row>
    <row r="587" spans="1:4">
      <c r="A587" t="s">
        <v>856</v>
      </c>
      <c r="B587">
        <v>188.2</v>
      </c>
      <c r="C587" s="26">
        <f>Ratio!$F$7</f>
        <v>20.223782090720949</v>
      </c>
      <c r="D587">
        <f t="shared" si="9"/>
        <v>9.3058755852768851</v>
      </c>
    </row>
    <row r="588" spans="1:4">
      <c r="A588" t="s">
        <v>857</v>
      </c>
      <c r="B588">
        <v>183.5</v>
      </c>
      <c r="C588" s="26">
        <f>Ratio!$F$7</f>
        <v>20.223782090720949</v>
      </c>
      <c r="D588">
        <f t="shared" si="9"/>
        <v>9.0734759293215106</v>
      </c>
    </row>
    <row r="589" spans="1:4">
      <c r="A589" t="s">
        <v>858</v>
      </c>
      <c r="B589">
        <v>168.7</v>
      </c>
      <c r="C589" s="26">
        <f>Ratio!$F$7</f>
        <v>20.223782090720949</v>
      </c>
      <c r="D589">
        <f t="shared" si="9"/>
        <v>8.341664246738631</v>
      </c>
    </row>
    <row r="590" spans="1:4">
      <c r="A590" t="s">
        <v>859</v>
      </c>
      <c r="B590">
        <v>164.7</v>
      </c>
      <c r="C590" s="26">
        <f>Ratio!$F$7</f>
        <v>20.223782090720949</v>
      </c>
      <c r="D590">
        <f t="shared" si="9"/>
        <v>8.1438773055000162</v>
      </c>
    </row>
    <row r="591" spans="1:4">
      <c r="A591" t="s">
        <v>860</v>
      </c>
      <c r="B591">
        <v>161.65</v>
      </c>
      <c r="C591" s="26">
        <f>Ratio!$F$7</f>
        <v>20.223782090720949</v>
      </c>
      <c r="D591">
        <f t="shared" si="9"/>
        <v>7.9930647628055711</v>
      </c>
    </row>
    <row r="592" spans="1:4">
      <c r="A592" t="s">
        <v>861</v>
      </c>
      <c r="B592">
        <v>158.55000000000001</v>
      </c>
      <c r="C592" s="26">
        <f>Ratio!$F$7</f>
        <v>20.223782090720949</v>
      </c>
      <c r="D592">
        <f t="shared" si="9"/>
        <v>7.8397798833456447</v>
      </c>
    </row>
    <row r="593" spans="1:4">
      <c r="A593" t="s">
        <v>862</v>
      </c>
      <c r="B593">
        <v>157.30000000000001</v>
      </c>
      <c r="C593" s="26">
        <f>Ratio!$F$7</f>
        <v>20.223782090720949</v>
      </c>
      <c r="D593">
        <f t="shared" si="9"/>
        <v>7.7779714642085764</v>
      </c>
    </row>
    <row r="594" spans="1:4">
      <c r="A594" t="s">
        <v>863</v>
      </c>
      <c r="B594">
        <v>159.4</v>
      </c>
      <c r="C594" s="26">
        <f>Ratio!$F$7</f>
        <v>20.223782090720949</v>
      </c>
      <c r="D594">
        <f t="shared" si="9"/>
        <v>7.88180960835885</v>
      </c>
    </row>
    <row r="595" spans="1:4">
      <c r="A595" t="s">
        <v>864</v>
      </c>
      <c r="B595">
        <v>159.6</v>
      </c>
      <c r="C595" s="26">
        <f>Ratio!$F$7</f>
        <v>20.223782090720949</v>
      </c>
      <c r="D595">
        <f t="shared" si="9"/>
        <v>7.8916989554207806</v>
      </c>
    </row>
    <row r="596" spans="1:4">
      <c r="A596" t="s">
        <v>865</v>
      </c>
      <c r="B596">
        <v>152.9</v>
      </c>
      <c r="C596" s="26">
        <f>Ratio!$F$7</f>
        <v>20.223782090720949</v>
      </c>
      <c r="D596">
        <f t="shared" si="9"/>
        <v>7.5604058288460987</v>
      </c>
    </row>
    <row r="597" spans="1:4">
      <c r="A597" t="s">
        <v>866</v>
      </c>
      <c r="B597">
        <v>147.94999999999999</v>
      </c>
      <c r="C597" s="26">
        <f>Ratio!$F$7</f>
        <v>20.223782090720949</v>
      </c>
      <c r="D597">
        <f t="shared" si="9"/>
        <v>7.3156444890633106</v>
      </c>
    </row>
    <row r="598" spans="1:4">
      <c r="A598" t="s">
        <v>867</v>
      </c>
      <c r="B598">
        <v>148</v>
      </c>
      <c r="C598" s="26">
        <f>Ratio!$F$7</f>
        <v>20.223782090720949</v>
      </c>
      <c r="D598">
        <f t="shared" si="9"/>
        <v>7.3181168258287936</v>
      </c>
    </row>
    <row r="599" spans="1:4">
      <c r="A599" t="s">
        <v>868</v>
      </c>
      <c r="B599">
        <v>147.94999999999999</v>
      </c>
      <c r="C599" s="26">
        <f>Ratio!$F$7</f>
        <v>20.223782090720949</v>
      </c>
      <c r="D599">
        <f t="shared" si="9"/>
        <v>7.3156444890633106</v>
      </c>
    </row>
    <row r="600" spans="1:4">
      <c r="A600" t="s">
        <v>869</v>
      </c>
      <c r="B600">
        <v>150.94999999999999</v>
      </c>
      <c r="C600" s="26">
        <f>Ratio!$F$7</f>
        <v>20.223782090720949</v>
      </c>
      <c r="D600">
        <f t="shared" si="9"/>
        <v>7.4639846949922726</v>
      </c>
    </row>
    <row r="601" spans="1:4">
      <c r="A601" t="s">
        <v>870</v>
      </c>
      <c r="B601">
        <v>151.44999999999999</v>
      </c>
      <c r="C601" s="26">
        <f>Ratio!$F$7</f>
        <v>20.223782090720949</v>
      </c>
      <c r="D601">
        <f t="shared" si="9"/>
        <v>7.4887080626470999</v>
      </c>
    </row>
    <row r="602" spans="1:4">
      <c r="A602" t="s">
        <v>871</v>
      </c>
      <c r="B602">
        <v>147.80000000000001</v>
      </c>
      <c r="C602" s="26">
        <f>Ratio!$F$7</f>
        <v>20.223782090720949</v>
      </c>
      <c r="D602">
        <f t="shared" si="9"/>
        <v>7.308227478766864</v>
      </c>
    </row>
    <row r="603" spans="1:4">
      <c r="A603" t="s">
        <v>872</v>
      </c>
      <c r="B603">
        <v>147.05000000000001</v>
      </c>
      <c r="C603" s="26">
        <f>Ratio!$F$7</f>
        <v>20.223782090720949</v>
      </c>
      <c r="D603">
        <f t="shared" si="9"/>
        <v>7.271142427284623</v>
      </c>
    </row>
    <row r="604" spans="1:4">
      <c r="A604" t="s">
        <v>873</v>
      </c>
      <c r="B604">
        <v>148.65</v>
      </c>
      <c r="C604" s="26">
        <f>Ratio!$F$7</f>
        <v>20.223782090720949</v>
      </c>
      <c r="D604">
        <f t="shared" si="9"/>
        <v>7.3502572037800693</v>
      </c>
    </row>
    <row r="605" spans="1:4">
      <c r="A605" t="s">
        <v>874</v>
      </c>
      <c r="B605">
        <v>144.9</v>
      </c>
      <c r="C605" s="26">
        <f>Ratio!$F$7</f>
        <v>20.223782090720949</v>
      </c>
      <c r="D605">
        <f t="shared" si="9"/>
        <v>7.1648319463688663</v>
      </c>
    </row>
    <row r="606" spans="1:4">
      <c r="A606" t="s">
        <v>875</v>
      </c>
      <c r="B606">
        <v>149.35</v>
      </c>
      <c r="C606" s="26">
        <f>Ratio!$F$7</f>
        <v>20.223782090720949</v>
      </c>
      <c r="D606">
        <f t="shared" si="9"/>
        <v>7.3848699184968263</v>
      </c>
    </row>
    <row r="607" spans="1:4">
      <c r="A607" t="s">
        <v>876</v>
      </c>
      <c r="B607">
        <v>150.15</v>
      </c>
      <c r="C607" s="26">
        <f>Ratio!$F$7</f>
        <v>20.223782090720949</v>
      </c>
      <c r="D607">
        <f t="shared" si="9"/>
        <v>7.4244273067445503</v>
      </c>
    </row>
    <row r="608" spans="1:4">
      <c r="A608" t="s">
        <v>877</v>
      </c>
      <c r="B608">
        <v>151.35</v>
      </c>
      <c r="C608" s="26">
        <f>Ratio!$F$7</f>
        <v>20.223782090720949</v>
      </c>
      <c r="D608">
        <f t="shared" si="9"/>
        <v>7.4837633891161346</v>
      </c>
    </row>
    <row r="609" spans="1:4">
      <c r="A609" t="s">
        <v>878</v>
      </c>
      <c r="B609">
        <v>150.85</v>
      </c>
      <c r="C609" s="26">
        <f>Ratio!$F$7</f>
        <v>20.223782090720949</v>
      </c>
      <c r="D609">
        <f t="shared" si="9"/>
        <v>7.4590400214613073</v>
      </c>
    </row>
    <row r="610" spans="1:4">
      <c r="A610" t="s">
        <v>879</v>
      </c>
      <c r="B610">
        <v>161.80000000000001</v>
      </c>
      <c r="C610" s="26">
        <f>Ratio!$F$7</f>
        <v>20.223782090720949</v>
      </c>
      <c r="D610">
        <f t="shared" si="9"/>
        <v>8.0004817731020204</v>
      </c>
    </row>
    <row r="611" spans="1:4">
      <c r="A611" t="s">
        <v>880</v>
      </c>
      <c r="B611">
        <v>166.4</v>
      </c>
      <c r="C611" s="26">
        <f>Ratio!$F$7</f>
        <v>20.223782090720949</v>
      </c>
      <c r="D611">
        <f t="shared" si="9"/>
        <v>8.2279367555264287</v>
      </c>
    </row>
    <row r="612" spans="1:4">
      <c r="A612" t="s">
        <v>881</v>
      </c>
      <c r="B612">
        <v>161.85</v>
      </c>
      <c r="C612" s="26">
        <f>Ratio!$F$7</f>
        <v>20.223782090720949</v>
      </c>
      <c r="D612">
        <f t="shared" si="9"/>
        <v>8.0029541098675026</v>
      </c>
    </row>
    <row r="613" spans="1:4">
      <c r="A613" t="s">
        <v>882</v>
      </c>
      <c r="B613">
        <v>166.55</v>
      </c>
      <c r="C613" s="26">
        <f>Ratio!$F$7</f>
        <v>20.223782090720949</v>
      </c>
      <c r="D613">
        <f t="shared" si="9"/>
        <v>8.235353765822877</v>
      </c>
    </row>
    <row r="614" spans="1:4">
      <c r="A614" t="s">
        <v>883</v>
      </c>
      <c r="B614">
        <v>170.9</v>
      </c>
      <c r="C614" s="26">
        <f>Ratio!$F$7</f>
        <v>20.223782090720949</v>
      </c>
      <c r="D614">
        <f t="shared" si="9"/>
        <v>8.4504470644198708</v>
      </c>
    </row>
    <row r="615" spans="1:4">
      <c r="A615" t="s">
        <v>884</v>
      </c>
      <c r="B615">
        <v>160.69999999999999</v>
      </c>
      <c r="C615" s="26">
        <f>Ratio!$F$7</f>
        <v>20.223782090720949</v>
      </c>
      <c r="D615">
        <f t="shared" si="9"/>
        <v>7.9460903642613996</v>
      </c>
    </row>
    <row r="616" spans="1:4">
      <c r="A616" t="s">
        <v>885</v>
      </c>
      <c r="B616">
        <v>153.65</v>
      </c>
      <c r="C616" s="26">
        <f>Ratio!$F$7</f>
        <v>20.223782090720949</v>
      </c>
      <c r="D616">
        <f t="shared" si="9"/>
        <v>7.5974908803283396</v>
      </c>
    </row>
    <row r="617" spans="1:4">
      <c r="A617" t="s">
        <v>886</v>
      </c>
      <c r="B617">
        <v>158.1</v>
      </c>
      <c r="C617" s="26">
        <f>Ratio!$F$7</f>
        <v>20.223782090720949</v>
      </c>
      <c r="D617">
        <f t="shared" si="9"/>
        <v>7.8175288524562996</v>
      </c>
    </row>
    <row r="618" spans="1:4">
      <c r="A618" t="s">
        <v>887</v>
      </c>
      <c r="B618">
        <v>156.94999999999999</v>
      </c>
      <c r="C618" s="26">
        <f>Ratio!$F$7</f>
        <v>20.223782090720949</v>
      </c>
      <c r="D618">
        <f t="shared" si="9"/>
        <v>7.7606651068501966</v>
      </c>
    </row>
    <row r="619" spans="1:4">
      <c r="A619" t="s">
        <v>888</v>
      </c>
      <c r="B619">
        <v>164.7</v>
      </c>
      <c r="C619" s="26">
        <f>Ratio!$F$7</f>
        <v>20.223782090720949</v>
      </c>
      <c r="D619">
        <f t="shared" si="9"/>
        <v>8.1438773055000162</v>
      </c>
    </row>
    <row r="620" spans="1:4">
      <c r="A620" t="s">
        <v>889</v>
      </c>
      <c r="B620">
        <v>169.75</v>
      </c>
      <c r="C620" s="26">
        <f>Ratio!$F$7</f>
        <v>20.223782090720949</v>
      </c>
      <c r="D620">
        <f t="shared" si="9"/>
        <v>8.3935833188137678</v>
      </c>
    </row>
    <row r="621" spans="1:4">
      <c r="A621" t="s">
        <v>890</v>
      </c>
      <c r="B621">
        <v>167.05</v>
      </c>
      <c r="C621" s="26">
        <f>Ratio!$F$7</f>
        <v>20.223782090720949</v>
      </c>
      <c r="D621">
        <f t="shared" si="9"/>
        <v>8.2600771334777026</v>
      </c>
    </row>
    <row r="622" spans="1:4">
      <c r="A622" t="s">
        <v>891</v>
      </c>
      <c r="B622">
        <v>174.05</v>
      </c>
      <c r="C622" s="26">
        <f>Ratio!$F$7</f>
        <v>20.223782090720949</v>
      </c>
      <c r="D622">
        <f t="shared" si="9"/>
        <v>8.6062042806452812</v>
      </c>
    </row>
    <row r="623" spans="1:4">
      <c r="A623" t="s">
        <v>892</v>
      </c>
      <c r="B623">
        <v>148.6</v>
      </c>
      <c r="C623" s="26">
        <f>Ratio!$F$7</f>
        <v>20.223782090720949</v>
      </c>
      <c r="D623">
        <f t="shared" si="9"/>
        <v>7.3477848670145862</v>
      </c>
    </row>
    <row r="624" spans="1:4">
      <c r="A624" t="s">
        <v>893</v>
      </c>
      <c r="B624">
        <v>151.6</v>
      </c>
      <c r="C624" s="26">
        <f>Ratio!$F$7</f>
        <v>20.223782090720949</v>
      </c>
      <c r="D624">
        <f t="shared" si="9"/>
        <v>7.4961250729435482</v>
      </c>
    </row>
    <row r="625" spans="1:4">
      <c r="A625" t="s">
        <v>894</v>
      </c>
      <c r="B625">
        <v>146.44999999999999</v>
      </c>
      <c r="C625" s="26">
        <f>Ratio!$F$7</f>
        <v>20.223782090720949</v>
      </c>
      <c r="D625">
        <f t="shared" si="9"/>
        <v>7.2414743860988295</v>
      </c>
    </row>
    <row r="626" spans="1:4">
      <c r="A626" t="s">
        <v>895</v>
      </c>
      <c r="B626">
        <v>142.4</v>
      </c>
      <c r="C626" s="26">
        <f>Ratio!$F$7</f>
        <v>20.223782090720949</v>
      </c>
      <c r="D626">
        <f t="shared" si="9"/>
        <v>7.0412151080947316</v>
      </c>
    </row>
    <row r="627" spans="1:4">
      <c r="A627" t="s">
        <v>896</v>
      </c>
      <c r="B627">
        <v>143</v>
      </c>
      <c r="C627" s="26">
        <f>Ratio!$F$7</f>
        <v>20.223782090720949</v>
      </c>
      <c r="D627">
        <f t="shared" si="9"/>
        <v>7.0708831492805242</v>
      </c>
    </row>
    <row r="628" spans="1:4">
      <c r="A628" t="s">
        <v>897</v>
      </c>
      <c r="B628">
        <v>147.85</v>
      </c>
      <c r="C628" s="26">
        <f>Ratio!$F$7</f>
        <v>20.223782090720949</v>
      </c>
      <c r="D628">
        <f t="shared" si="9"/>
        <v>7.3106998155323453</v>
      </c>
    </row>
    <row r="629" spans="1:4">
      <c r="A629" t="s">
        <v>898</v>
      </c>
      <c r="B629">
        <v>147.9</v>
      </c>
      <c r="C629" s="26">
        <f>Ratio!$F$7</f>
        <v>20.223782090720949</v>
      </c>
      <c r="D629">
        <f t="shared" si="9"/>
        <v>7.3131721522978284</v>
      </c>
    </row>
    <row r="630" spans="1:4">
      <c r="A630" t="s">
        <v>899</v>
      </c>
      <c r="B630">
        <v>148.19999999999999</v>
      </c>
      <c r="C630" s="26">
        <f>Ratio!$F$7</f>
        <v>20.223782090720949</v>
      </c>
      <c r="D630">
        <f t="shared" si="9"/>
        <v>7.3280061728907242</v>
      </c>
    </row>
    <row r="631" spans="1:4">
      <c r="A631" t="s">
        <v>900</v>
      </c>
      <c r="B631">
        <v>152.94999999999999</v>
      </c>
      <c r="C631" s="26">
        <f>Ratio!$F$7</f>
        <v>20.223782090720949</v>
      </c>
      <c r="D631">
        <f t="shared" si="9"/>
        <v>7.5628781656115809</v>
      </c>
    </row>
    <row r="632" spans="1:4">
      <c r="A632" t="s">
        <v>901</v>
      </c>
      <c r="B632">
        <v>151.05000000000001</v>
      </c>
      <c r="C632" s="26">
        <f>Ratio!$F$7</f>
        <v>20.223782090720949</v>
      </c>
      <c r="D632">
        <f t="shared" si="9"/>
        <v>7.4689293685232396</v>
      </c>
    </row>
    <row r="633" spans="1:4">
      <c r="A633" t="s">
        <v>902</v>
      </c>
      <c r="B633">
        <v>150.19999999999999</v>
      </c>
      <c r="C633" s="26">
        <f>Ratio!$F$7</f>
        <v>20.223782090720949</v>
      </c>
      <c r="D633">
        <f t="shared" si="9"/>
        <v>7.4268996435100325</v>
      </c>
    </row>
    <row r="634" spans="1:4">
      <c r="A634" t="s">
        <v>903</v>
      </c>
      <c r="B634">
        <v>144</v>
      </c>
      <c r="C634" s="26">
        <f>Ratio!$F$7</f>
        <v>20.223782090720949</v>
      </c>
      <c r="D634">
        <f t="shared" si="9"/>
        <v>7.1203298845901779</v>
      </c>
    </row>
    <row r="635" spans="1:4">
      <c r="A635" t="s">
        <v>904</v>
      </c>
      <c r="B635">
        <v>148.65</v>
      </c>
      <c r="C635" s="26">
        <f>Ratio!$F$7</f>
        <v>20.223782090720949</v>
      </c>
      <c r="D635">
        <f t="shared" si="9"/>
        <v>7.3502572037800693</v>
      </c>
    </row>
    <row r="636" spans="1:4">
      <c r="A636" t="s">
        <v>905</v>
      </c>
      <c r="B636">
        <v>158.05000000000001</v>
      </c>
      <c r="C636" s="26">
        <f>Ratio!$F$7</f>
        <v>20.223782090720949</v>
      </c>
      <c r="D636">
        <f t="shared" si="9"/>
        <v>7.8150565156908174</v>
      </c>
    </row>
    <row r="637" spans="1:4">
      <c r="A637" t="s">
        <v>906</v>
      </c>
      <c r="B637">
        <v>158.65</v>
      </c>
      <c r="C637" s="26">
        <f>Ratio!$F$7</f>
        <v>20.223782090720949</v>
      </c>
      <c r="D637">
        <f t="shared" si="9"/>
        <v>7.8447245568766091</v>
      </c>
    </row>
    <row r="638" spans="1:4">
      <c r="A638" t="s">
        <v>907</v>
      </c>
      <c r="B638">
        <v>153.69999999999999</v>
      </c>
      <c r="C638" s="26">
        <f>Ratio!$F$7</f>
        <v>20.223782090720949</v>
      </c>
      <c r="D638">
        <f t="shared" si="9"/>
        <v>7.5999632170938209</v>
      </c>
    </row>
    <row r="639" spans="1:4">
      <c r="A639" t="s">
        <v>908</v>
      </c>
      <c r="B639">
        <v>153.35</v>
      </c>
      <c r="C639" s="26">
        <f>Ratio!$F$7</f>
        <v>20.223782090720949</v>
      </c>
      <c r="D639">
        <f t="shared" si="9"/>
        <v>7.5826568597354429</v>
      </c>
    </row>
    <row r="640" spans="1:4">
      <c r="A640" t="s">
        <v>909</v>
      </c>
      <c r="B640">
        <v>158.85</v>
      </c>
      <c r="C640" s="26">
        <f>Ratio!$F$7</f>
        <v>20.223782090720949</v>
      </c>
      <c r="D640">
        <f t="shared" si="9"/>
        <v>7.8546139039385396</v>
      </c>
    </row>
    <row r="641" spans="1:4">
      <c r="A641" t="s">
        <v>910</v>
      </c>
      <c r="B641">
        <v>156.4</v>
      </c>
      <c r="C641" s="26">
        <f>Ratio!$F$7</f>
        <v>20.223782090720949</v>
      </c>
      <c r="D641">
        <f t="shared" si="9"/>
        <v>7.733469402429888</v>
      </c>
    </row>
    <row r="642" spans="1:4">
      <c r="A642" t="s">
        <v>911</v>
      </c>
      <c r="B642">
        <v>151.9</v>
      </c>
      <c r="C642" s="26">
        <f>Ratio!$F$7</f>
        <v>20.223782090720949</v>
      </c>
      <c r="D642">
        <f t="shared" ref="D642:D705" si="10">B642/C642</f>
        <v>7.510959093536445</v>
      </c>
    </row>
    <row r="643" spans="1:4">
      <c r="A643" t="s">
        <v>912</v>
      </c>
      <c r="B643">
        <v>152.9</v>
      </c>
      <c r="C643" s="26">
        <f>Ratio!$F$7</f>
        <v>20.223782090720949</v>
      </c>
      <c r="D643">
        <f t="shared" si="10"/>
        <v>7.5604058288460987</v>
      </c>
    </row>
    <row r="644" spans="1:4">
      <c r="A644" t="s">
        <v>913</v>
      </c>
      <c r="B644">
        <v>151.19999999999999</v>
      </c>
      <c r="C644" s="26">
        <f>Ratio!$F$7</f>
        <v>20.223782090720949</v>
      </c>
      <c r="D644">
        <f t="shared" si="10"/>
        <v>7.4763463788196862</v>
      </c>
    </row>
    <row r="645" spans="1:4">
      <c r="A645" t="s">
        <v>914</v>
      </c>
      <c r="B645">
        <v>147.6</v>
      </c>
      <c r="C645" s="26">
        <f>Ratio!$F$7</f>
        <v>20.223782090720949</v>
      </c>
      <c r="D645">
        <f t="shared" si="10"/>
        <v>7.2983381317049316</v>
      </c>
    </row>
    <row r="646" spans="1:4">
      <c r="A646" t="s">
        <v>915</v>
      </c>
      <c r="B646">
        <v>148.4</v>
      </c>
      <c r="C646" s="26">
        <f>Ratio!$F$7</f>
        <v>20.223782090720949</v>
      </c>
      <c r="D646">
        <f t="shared" si="10"/>
        <v>7.3378955199526557</v>
      </c>
    </row>
    <row r="647" spans="1:4">
      <c r="A647" t="s">
        <v>916</v>
      </c>
      <c r="B647">
        <v>152.30000000000001</v>
      </c>
      <c r="C647" s="26">
        <f>Ratio!$F$7</f>
        <v>20.223782090720949</v>
      </c>
      <c r="D647">
        <f t="shared" si="10"/>
        <v>7.530737787660307</v>
      </c>
    </row>
    <row r="648" spans="1:4">
      <c r="A648" t="s">
        <v>917</v>
      </c>
      <c r="B648">
        <v>153.55000000000001</v>
      </c>
      <c r="C648" s="26">
        <f>Ratio!$F$7</f>
        <v>20.223782090720949</v>
      </c>
      <c r="D648">
        <f t="shared" si="10"/>
        <v>7.5925462067973744</v>
      </c>
    </row>
    <row r="649" spans="1:4">
      <c r="A649" t="s">
        <v>918</v>
      </c>
      <c r="B649">
        <v>153.44999999999999</v>
      </c>
      <c r="C649" s="26">
        <f>Ratio!$F$7</f>
        <v>20.223782090720949</v>
      </c>
      <c r="D649">
        <f t="shared" si="10"/>
        <v>7.5876015332664073</v>
      </c>
    </row>
    <row r="650" spans="1:4">
      <c r="A650" t="s">
        <v>919</v>
      </c>
      <c r="B650">
        <v>159.25</v>
      </c>
      <c r="C650" s="26">
        <f>Ratio!$F$7</f>
        <v>20.223782090720949</v>
      </c>
      <c r="D650">
        <f t="shared" si="10"/>
        <v>7.8743925980624017</v>
      </c>
    </row>
    <row r="651" spans="1:4">
      <c r="A651" t="s">
        <v>920</v>
      </c>
      <c r="B651">
        <v>155.5</v>
      </c>
      <c r="C651" s="26">
        <f>Ratio!$F$7</f>
        <v>20.223782090720949</v>
      </c>
      <c r="D651">
        <f t="shared" si="10"/>
        <v>7.6889673406511987</v>
      </c>
    </row>
    <row r="652" spans="1:4">
      <c r="A652" t="s">
        <v>921</v>
      </c>
      <c r="B652">
        <v>154.55000000000001</v>
      </c>
      <c r="C652" s="26">
        <f>Ratio!$F$7</f>
        <v>20.223782090720949</v>
      </c>
      <c r="D652">
        <f t="shared" si="10"/>
        <v>7.6419929421070281</v>
      </c>
    </row>
    <row r="653" spans="1:4">
      <c r="A653" t="s">
        <v>922</v>
      </c>
      <c r="B653">
        <v>159.4</v>
      </c>
      <c r="C653" s="26">
        <f>Ratio!$F$7</f>
        <v>20.223782090720949</v>
      </c>
      <c r="D653">
        <f t="shared" si="10"/>
        <v>7.88180960835885</v>
      </c>
    </row>
    <row r="654" spans="1:4">
      <c r="A654" t="s">
        <v>923</v>
      </c>
      <c r="B654">
        <v>169.05</v>
      </c>
      <c r="C654" s="26">
        <f>Ratio!$F$7</f>
        <v>20.223782090720949</v>
      </c>
      <c r="D654">
        <f t="shared" si="10"/>
        <v>8.3589706040970118</v>
      </c>
    </row>
    <row r="655" spans="1:4">
      <c r="A655" t="s">
        <v>924</v>
      </c>
      <c r="B655">
        <v>146.44999999999999</v>
      </c>
      <c r="C655" s="26">
        <f>Ratio!$F$7</f>
        <v>20.223782090720949</v>
      </c>
      <c r="D655">
        <f t="shared" si="10"/>
        <v>7.2414743860988295</v>
      </c>
    </row>
    <row r="656" spans="1:4">
      <c r="A656" t="s">
        <v>925</v>
      </c>
      <c r="B656">
        <v>151.4</v>
      </c>
      <c r="C656" s="26">
        <f>Ratio!$F$7</f>
        <v>20.223782090720949</v>
      </c>
      <c r="D656">
        <f t="shared" si="10"/>
        <v>7.4862357258816177</v>
      </c>
    </row>
    <row r="657" spans="1:4">
      <c r="A657" t="s">
        <v>926</v>
      </c>
      <c r="B657">
        <v>158.69999999999999</v>
      </c>
      <c r="C657" s="26">
        <f>Ratio!$F$7</f>
        <v>20.223782090720949</v>
      </c>
      <c r="D657">
        <f t="shared" si="10"/>
        <v>7.8471968936420913</v>
      </c>
    </row>
    <row r="658" spans="1:4">
      <c r="A658" t="s">
        <v>927</v>
      </c>
      <c r="B658">
        <v>159.65</v>
      </c>
      <c r="C658" s="26">
        <f>Ratio!$F$7</f>
        <v>20.223782090720949</v>
      </c>
      <c r="D658">
        <f t="shared" si="10"/>
        <v>7.8941712921862637</v>
      </c>
    </row>
    <row r="659" spans="1:4">
      <c r="A659" t="s">
        <v>928</v>
      </c>
      <c r="B659">
        <v>160.5</v>
      </c>
      <c r="C659" s="26">
        <f>Ratio!$F$7</f>
        <v>20.223782090720949</v>
      </c>
      <c r="D659">
        <f t="shared" si="10"/>
        <v>7.936201017199469</v>
      </c>
    </row>
    <row r="660" spans="1:4">
      <c r="A660" t="s">
        <v>929</v>
      </c>
      <c r="B660">
        <v>163.30000000000001</v>
      </c>
      <c r="C660" s="26">
        <f>Ratio!$F$7</f>
        <v>20.223782090720949</v>
      </c>
      <c r="D660">
        <f t="shared" si="10"/>
        <v>8.0746518760665005</v>
      </c>
    </row>
    <row r="661" spans="1:4">
      <c r="A661" t="s">
        <v>930</v>
      </c>
      <c r="B661">
        <v>163</v>
      </c>
      <c r="C661" s="26">
        <f>Ratio!$F$7</f>
        <v>20.223782090720949</v>
      </c>
      <c r="D661">
        <f t="shared" si="10"/>
        <v>8.0598178554736037</v>
      </c>
    </row>
    <row r="662" spans="1:4">
      <c r="A662" t="s">
        <v>931</v>
      </c>
      <c r="B662">
        <v>167.55</v>
      </c>
      <c r="C662" s="26">
        <f>Ratio!$F$7</f>
        <v>20.223782090720949</v>
      </c>
      <c r="D662">
        <f t="shared" si="10"/>
        <v>8.2848005011325299</v>
      </c>
    </row>
    <row r="663" spans="1:4">
      <c r="A663" t="s">
        <v>932</v>
      </c>
      <c r="B663">
        <v>164.3</v>
      </c>
      <c r="C663" s="26">
        <f>Ratio!$F$7</f>
        <v>20.223782090720949</v>
      </c>
      <c r="D663">
        <f t="shared" si="10"/>
        <v>8.1240986113761551</v>
      </c>
    </row>
    <row r="664" spans="1:4">
      <c r="A664" t="s">
        <v>933</v>
      </c>
      <c r="B664">
        <v>168</v>
      </c>
      <c r="C664" s="26">
        <f>Ratio!$F$7</f>
        <v>20.223782090720949</v>
      </c>
      <c r="D664">
        <f t="shared" si="10"/>
        <v>8.307051532021875</v>
      </c>
    </row>
    <row r="665" spans="1:4">
      <c r="A665" t="s">
        <v>934</v>
      </c>
      <c r="B665">
        <v>164</v>
      </c>
      <c r="C665" s="26">
        <f>Ratio!$F$7</f>
        <v>20.223782090720949</v>
      </c>
      <c r="D665">
        <f t="shared" si="10"/>
        <v>8.1092645907832583</v>
      </c>
    </row>
    <row r="666" spans="1:4">
      <c r="A666" t="s">
        <v>935</v>
      </c>
      <c r="B666">
        <v>169.95</v>
      </c>
      <c r="C666" s="26">
        <f>Ratio!$F$7</f>
        <v>20.223782090720949</v>
      </c>
      <c r="D666">
        <f t="shared" si="10"/>
        <v>8.4034726658756984</v>
      </c>
    </row>
    <row r="667" spans="1:4">
      <c r="A667" t="s">
        <v>936</v>
      </c>
      <c r="B667">
        <v>175.7</v>
      </c>
      <c r="C667" s="26">
        <f>Ratio!$F$7</f>
        <v>20.223782090720949</v>
      </c>
      <c r="D667">
        <f t="shared" si="10"/>
        <v>8.6877913939062097</v>
      </c>
    </row>
    <row r="668" spans="1:4">
      <c r="A668" t="s">
        <v>937</v>
      </c>
      <c r="B668">
        <v>176.7</v>
      </c>
      <c r="C668" s="26">
        <f>Ratio!$F$7</f>
        <v>20.223782090720949</v>
      </c>
      <c r="D668">
        <f t="shared" si="10"/>
        <v>8.7372381292158643</v>
      </c>
    </row>
    <row r="669" spans="1:4">
      <c r="A669" t="s">
        <v>938</v>
      </c>
      <c r="B669">
        <v>178.35</v>
      </c>
      <c r="C669" s="26">
        <f>Ratio!$F$7</f>
        <v>20.223782090720949</v>
      </c>
      <c r="D669">
        <f t="shared" si="10"/>
        <v>8.8188252424767928</v>
      </c>
    </row>
    <row r="670" spans="1:4">
      <c r="A670" t="s">
        <v>939</v>
      </c>
      <c r="B670">
        <v>178.75</v>
      </c>
      <c r="C670" s="26">
        <f>Ratio!$F$7</f>
        <v>20.223782090720949</v>
      </c>
      <c r="D670">
        <f t="shared" si="10"/>
        <v>8.8386039366006557</v>
      </c>
    </row>
    <row r="671" spans="1:4">
      <c r="A671" t="s">
        <v>940</v>
      </c>
      <c r="B671">
        <v>173.4</v>
      </c>
      <c r="C671" s="26">
        <f>Ratio!$F$7</f>
        <v>20.223782090720949</v>
      </c>
      <c r="D671">
        <f t="shared" si="10"/>
        <v>8.5740639026940055</v>
      </c>
    </row>
    <row r="672" spans="1:4">
      <c r="A672" t="s">
        <v>941</v>
      </c>
      <c r="B672">
        <v>170.5</v>
      </c>
      <c r="C672" s="26">
        <f>Ratio!$F$7</f>
        <v>20.223782090720949</v>
      </c>
      <c r="D672">
        <f t="shared" si="10"/>
        <v>8.4306683702960097</v>
      </c>
    </row>
    <row r="673" spans="1:4">
      <c r="A673" t="s">
        <v>942</v>
      </c>
      <c r="B673">
        <v>164.45</v>
      </c>
      <c r="C673" s="26">
        <f>Ratio!$F$7</f>
        <v>20.223782090720949</v>
      </c>
      <c r="D673">
        <f t="shared" si="10"/>
        <v>8.1315156216726017</v>
      </c>
    </row>
    <row r="674" spans="1:4">
      <c r="A674" t="s">
        <v>943</v>
      </c>
      <c r="B674">
        <v>162.69999999999999</v>
      </c>
      <c r="C674" s="26">
        <f>Ratio!$F$7</f>
        <v>20.223782090720949</v>
      </c>
      <c r="D674">
        <f t="shared" si="10"/>
        <v>8.044983834880707</v>
      </c>
    </row>
    <row r="675" spans="1:4">
      <c r="A675" t="s">
        <v>944</v>
      </c>
      <c r="B675">
        <v>163.15</v>
      </c>
      <c r="C675" s="26">
        <f>Ratio!$F$7</f>
        <v>20.223782090720949</v>
      </c>
      <c r="D675">
        <f t="shared" si="10"/>
        <v>8.0672348657700521</v>
      </c>
    </row>
    <row r="676" spans="1:4">
      <c r="A676" t="s">
        <v>945</v>
      </c>
      <c r="B676">
        <v>157.75</v>
      </c>
      <c r="C676" s="26">
        <f>Ratio!$F$7</f>
        <v>20.223782090720949</v>
      </c>
      <c r="D676">
        <f t="shared" si="10"/>
        <v>7.8002224950979206</v>
      </c>
    </row>
    <row r="677" spans="1:4">
      <c r="A677" t="s">
        <v>946</v>
      </c>
      <c r="B677">
        <v>158.80000000000001</v>
      </c>
      <c r="C677" s="26">
        <f>Ratio!$F$7</f>
        <v>20.223782090720949</v>
      </c>
      <c r="D677">
        <f t="shared" si="10"/>
        <v>7.8521415671730574</v>
      </c>
    </row>
    <row r="678" spans="1:4">
      <c r="A678" t="s">
        <v>947</v>
      </c>
      <c r="B678">
        <v>159.19999999999999</v>
      </c>
      <c r="C678" s="26">
        <f>Ratio!$F$7</f>
        <v>20.223782090720949</v>
      </c>
      <c r="D678">
        <f t="shared" si="10"/>
        <v>7.8719202612969186</v>
      </c>
    </row>
    <row r="679" spans="1:4">
      <c r="A679" t="s">
        <v>948</v>
      </c>
      <c r="B679">
        <v>162.1</v>
      </c>
      <c r="C679" s="26">
        <f>Ratio!$F$7</f>
        <v>20.223782090720949</v>
      </c>
      <c r="D679">
        <f t="shared" si="10"/>
        <v>8.0153157936949153</v>
      </c>
    </row>
    <row r="680" spans="1:4">
      <c r="A680" t="s">
        <v>949</v>
      </c>
      <c r="B680">
        <v>163.75</v>
      </c>
      <c r="C680" s="26">
        <f>Ratio!$F$7</f>
        <v>20.223782090720949</v>
      </c>
      <c r="D680">
        <f t="shared" si="10"/>
        <v>8.0969029069558438</v>
      </c>
    </row>
    <row r="681" spans="1:4">
      <c r="A681" t="s">
        <v>950</v>
      </c>
      <c r="B681">
        <v>168.3</v>
      </c>
      <c r="C681" s="26">
        <f>Ratio!$F$7</f>
        <v>20.223782090720949</v>
      </c>
      <c r="D681">
        <f t="shared" si="10"/>
        <v>8.3218855526147717</v>
      </c>
    </row>
    <row r="682" spans="1:4">
      <c r="A682" t="s">
        <v>951</v>
      </c>
      <c r="B682">
        <v>169.4</v>
      </c>
      <c r="C682" s="26">
        <f>Ratio!$F$7</f>
        <v>20.223782090720949</v>
      </c>
      <c r="D682">
        <f t="shared" si="10"/>
        <v>8.3762769614553907</v>
      </c>
    </row>
    <row r="683" spans="1:4">
      <c r="A683" t="s">
        <v>952</v>
      </c>
      <c r="B683">
        <v>171.3</v>
      </c>
      <c r="C683" s="26">
        <f>Ratio!$F$7</f>
        <v>20.223782090720949</v>
      </c>
      <c r="D683">
        <f t="shared" si="10"/>
        <v>8.4702257585437337</v>
      </c>
    </row>
    <row r="684" spans="1:4">
      <c r="A684" t="s">
        <v>953</v>
      </c>
      <c r="B684">
        <v>173.3</v>
      </c>
      <c r="C684" s="26">
        <f>Ratio!$F$7</f>
        <v>20.223782090720949</v>
      </c>
      <c r="D684">
        <f t="shared" si="10"/>
        <v>8.5691192291630411</v>
      </c>
    </row>
    <row r="685" spans="1:4">
      <c r="A685" t="s">
        <v>954</v>
      </c>
      <c r="B685">
        <v>170.2</v>
      </c>
      <c r="C685" s="26">
        <f>Ratio!$F$7</f>
        <v>20.223782090720949</v>
      </c>
      <c r="D685">
        <f t="shared" si="10"/>
        <v>8.4158343497031129</v>
      </c>
    </row>
    <row r="686" spans="1:4">
      <c r="A686" t="s">
        <v>955</v>
      </c>
      <c r="B686">
        <v>175.4</v>
      </c>
      <c r="C686" s="26">
        <f>Ratio!$F$7</f>
        <v>20.223782090720949</v>
      </c>
      <c r="D686">
        <f t="shared" si="10"/>
        <v>8.6729573733133147</v>
      </c>
    </row>
    <row r="687" spans="1:4">
      <c r="A687" t="s">
        <v>956</v>
      </c>
      <c r="B687">
        <v>177.35</v>
      </c>
      <c r="C687" s="26">
        <f>Ratio!$F$7</f>
        <v>20.223782090720949</v>
      </c>
      <c r="D687">
        <f t="shared" si="10"/>
        <v>8.7693785071671382</v>
      </c>
    </row>
    <row r="688" spans="1:4">
      <c r="A688" t="s">
        <v>957</v>
      </c>
      <c r="B688">
        <v>181.2</v>
      </c>
      <c r="C688" s="26">
        <f>Ratio!$F$7</f>
        <v>20.223782090720949</v>
      </c>
      <c r="D688">
        <f t="shared" si="10"/>
        <v>8.9597484381093064</v>
      </c>
    </row>
    <row r="689" spans="1:4">
      <c r="A689" t="s">
        <v>958</v>
      </c>
      <c r="B689">
        <v>181.7</v>
      </c>
      <c r="C689" s="26">
        <f>Ratio!$F$7</f>
        <v>20.223782090720949</v>
      </c>
      <c r="D689">
        <f t="shared" si="10"/>
        <v>8.9844718057641337</v>
      </c>
    </row>
    <row r="690" spans="1:4">
      <c r="A690" t="s">
        <v>959</v>
      </c>
      <c r="B690">
        <v>185.75</v>
      </c>
      <c r="C690" s="26">
        <f>Ratio!$F$7</f>
        <v>20.223782090720949</v>
      </c>
      <c r="D690">
        <f t="shared" si="10"/>
        <v>9.1847310837682326</v>
      </c>
    </row>
    <row r="691" spans="1:4">
      <c r="A691" t="s">
        <v>960</v>
      </c>
      <c r="B691">
        <v>190.65</v>
      </c>
      <c r="C691" s="26">
        <f>Ratio!$F$7</f>
        <v>20.223782090720949</v>
      </c>
      <c r="D691">
        <f t="shared" si="10"/>
        <v>9.4270200867855376</v>
      </c>
    </row>
    <row r="692" spans="1:4">
      <c r="A692" t="s">
        <v>961</v>
      </c>
      <c r="B692">
        <v>181.05</v>
      </c>
      <c r="C692" s="26">
        <f>Ratio!$F$7</f>
        <v>20.223782090720949</v>
      </c>
      <c r="D692">
        <f t="shared" si="10"/>
        <v>8.9523314278128598</v>
      </c>
    </row>
    <row r="693" spans="1:4">
      <c r="A693" t="s">
        <v>962</v>
      </c>
      <c r="B693">
        <v>189</v>
      </c>
      <c r="C693" s="26">
        <f>Ratio!$F$7</f>
        <v>20.223782090720949</v>
      </c>
      <c r="D693">
        <f t="shared" si="10"/>
        <v>9.3454329735246091</v>
      </c>
    </row>
    <row r="694" spans="1:4">
      <c r="A694" t="s">
        <v>963</v>
      </c>
      <c r="B694">
        <v>195.1</v>
      </c>
      <c r="C694" s="26">
        <f>Ratio!$F$7</f>
        <v>20.223782090720949</v>
      </c>
      <c r="D694">
        <f t="shared" si="10"/>
        <v>9.6470580589134975</v>
      </c>
    </row>
    <row r="695" spans="1:4">
      <c r="A695" t="s">
        <v>964</v>
      </c>
      <c r="B695">
        <v>190.55</v>
      </c>
      <c r="C695" s="26">
        <f>Ratio!$F$7</f>
        <v>20.223782090720949</v>
      </c>
      <c r="D695">
        <f t="shared" si="10"/>
        <v>9.4220754132545732</v>
      </c>
    </row>
    <row r="696" spans="1:4">
      <c r="A696" t="s">
        <v>965</v>
      </c>
      <c r="B696">
        <v>177</v>
      </c>
      <c r="C696" s="26">
        <f>Ratio!$F$7</f>
        <v>20.223782090720949</v>
      </c>
      <c r="D696">
        <f t="shared" si="10"/>
        <v>8.752072149808761</v>
      </c>
    </row>
    <row r="697" spans="1:4">
      <c r="A697" t="s">
        <v>966</v>
      </c>
      <c r="B697">
        <v>175.6</v>
      </c>
      <c r="C697" s="26">
        <f>Ratio!$F$7</f>
        <v>20.223782090720949</v>
      </c>
      <c r="D697">
        <f t="shared" si="10"/>
        <v>8.6828467203752435</v>
      </c>
    </row>
    <row r="698" spans="1:4">
      <c r="A698" t="s">
        <v>967</v>
      </c>
      <c r="B698">
        <v>177.7</v>
      </c>
      <c r="C698" s="26">
        <f>Ratio!$F$7</f>
        <v>20.223782090720949</v>
      </c>
      <c r="D698">
        <f t="shared" si="10"/>
        <v>8.7866848645255171</v>
      </c>
    </row>
    <row r="699" spans="1:4">
      <c r="A699" t="s">
        <v>968</v>
      </c>
      <c r="B699">
        <v>183</v>
      </c>
      <c r="C699" s="26">
        <f>Ratio!$F$7</f>
        <v>20.223782090720949</v>
      </c>
      <c r="D699">
        <f t="shared" si="10"/>
        <v>9.0487525616666851</v>
      </c>
    </row>
    <row r="700" spans="1:4">
      <c r="A700" t="s">
        <v>969</v>
      </c>
      <c r="B700">
        <v>176.6</v>
      </c>
      <c r="C700" s="26">
        <f>Ratio!$F$7</f>
        <v>20.223782090720949</v>
      </c>
      <c r="D700">
        <f t="shared" si="10"/>
        <v>8.7322934556848981</v>
      </c>
    </row>
    <row r="701" spans="1:4">
      <c r="A701" t="s">
        <v>970</v>
      </c>
      <c r="B701">
        <v>166.15</v>
      </c>
      <c r="C701" s="26">
        <f>Ratio!$F$7</f>
        <v>20.223782090720949</v>
      </c>
      <c r="D701">
        <f t="shared" si="10"/>
        <v>8.2155750716990141</v>
      </c>
    </row>
    <row r="702" spans="1:4">
      <c r="A702" t="s">
        <v>971</v>
      </c>
      <c r="B702">
        <v>164</v>
      </c>
      <c r="C702" s="26">
        <f>Ratio!$F$7</f>
        <v>20.223782090720949</v>
      </c>
      <c r="D702">
        <f t="shared" si="10"/>
        <v>8.1092645907832583</v>
      </c>
    </row>
    <row r="703" spans="1:4">
      <c r="A703" t="s">
        <v>972</v>
      </c>
      <c r="B703">
        <v>157.1</v>
      </c>
      <c r="C703" s="26">
        <f>Ratio!$F$7</f>
        <v>20.223782090720949</v>
      </c>
      <c r="D703">
        <f t="shared" si="10"/>
        <v>7.768082117146645</v>
      </c>
    </row>
    <row r="704" spans="1:4">
      <c r="A704" t="s">
        <v>973</v>
      </c>
      <c r="B704">
        <v>158.15</v>
      </c>
      <c r="C704" s="26">
        <f>Ratio!$F$7</f>
        <v>20.223782090720949</v>
      </c>
      <c r="D704">
        <f t="shared" si="10"/>
        <v>7.8200011892217827</v>
      </c>
    </row>
    <row r="705" spans="1:4">
      <c r="A705" t="s">
        <v>974</v>
      </c>
      <c r="B705">
        <v>168.25</v>
      </c>
      <c r="C705" s="26">
        <f>Ratio!$F$7</f>
        <v>20.223782090720949</v>
      </c>
      <c r="D705">
        <f t="shared" si="10"/>
        <v>8.3194132158492877</v>
      </c>
    </row>
    <row r="706" spans="1:4">
      <c r="A706" t="s">
        <v>975</v>
      </c>
      <c r="B706">
        <v>161</v>
      </c>
      <c r="C706" s="26">
        <f>Ratio!$F$7</f>
        <v>20.223782090720949</v>
      </c>
      <c r="D706">
        <f t="shared" ref="D706:D730" si="11">B706/C706</f>
        <v>7.9609243848542963</v>
      </c>
    </row>
    <row r="707" spans="1:4">
      <c r="A707" t="s">
        <v>976</v>
      </c>
      <c r="B707">
        <v>165.2</v>
      </c>
      <c r="C707" s="26">
        <f>Ratio!$F$7</f>
        <v>20.223782090720949</v>
      </c>
      <c r="D707">
        <f t="shared" si="11"/>
        <v>8.1686006731548417</v>
      </c>
    </row>
    <row r="708" spans="1:4">
      <c r="A708" t="s">
        <v>977</v>
      </c>
      <c r="B708">
        <v>167.5</v>
      </c>
      <c r="C708" s="26">
        <f>Ratio!$F$7</f>
        <v>20.223782090720949</v>
      </c>
      <c r="D708">
        <f t="shared" si="11"/>
        <v>8.2823281643670477</v>
      </c>
    </row>
    <row r="709" spans="1:4">
      <c r="A709" t="s">
        <v>978</v>
      </c>
      <c r="B709">
        <v>171.35</v>
      </c>
      <c r="C709" s="26">
        <f>Ratio!$F$7</f>
        <v>20.223782090720949</v>
      </c>
      <c r="D709">
        <f t="shared" si="11"/>
        <v>8.4726980953092141</v>
      </c>
    </row>
    <row r="710" spans="1:4">
      <c r="A710" t="s">
        <v>979</v>
      </c>
      <c r="B710">
        <v>174.85</v>
      </c>
      <c r="C710" s="26">
        <f>Ratio!$F$7</f>
        <v>20.223782090720949</v>
      </c>
      <c r="D710">
        <f t="shared" si="11"/>
        <v>8.6457616688930035</v>
      </c>
    </row>
    <row r="711" spans="1:4">
      <c r="A711" t="s">
        <v>980</v>
      </c>
      <c r="B711">
        <v>175.7</v>
      </c>
      <c r="C711" s="26">
        <f>Ratio!$F$7</f>
        <v>20.223782090720949</v>
      </c>
      <c r="D711">
        <f t="shared" si="11"/>
        <v>8.6877913939062097</v>
      </c>
    </row>
    <row r="712" spans="1:4">
      <c r="A712" t="s">
        <v>981</v>
      </c>
      <c r="B712">
        <v>176.3</v>
      </c>
      <c r="C712" s="26">
        <f>Ratio!$F$7</f>
        <v>20.223782090720949</v>
      </c>
      <c r="D712">
        <f t="shared" si="11"/>
        <v>8.7174594350920032</v>
      </c>
    </row>
    <row r="713" spans="1:4">
      <c r="A713" t="s">
        <v>982</v>
      </c>
      <c r="B713">
        <v>185.15</v>
      </c>
      <c r="C713" s="26">
        <f>Ratio!$F$7</f>
        <v>20.223782090720949</v>
      </c>
      <c r="D713">
        <f t="shared" si="11"/>
        <v>9.1550630425824409</v>
      </c>
    </row>
    <row r="714" spans="1:4">
      <c r="A714" t="s">
        <v>983</v>
      </c>
      <c r="B714">
        <v>188.6</v>
      </c>
      <c r="C714" s="26">
        <f>Ratio!$F$7</f>
        <v>20.223782090720949</v>
      </c>
      <c r="D714">
        <f t="shared" si="11"/>
        <v>9.3256542794007462</v>
      </c>
    </row>
    <row r="715" spans="1:4">
      <c r="A715" t="s">
        <v>984</v>
      </c>
      <c r="B715">
        <v>179.65</v>
      </c>
      <c r="C715" s="26">
        <f>Ratio!$F$7</f>
        <v>20.223782090720949</v>
      </c>
      <c r="D715">
        <f t="shared" si="11"/>
        <v>8.8831059983793441</v>
      </c>
    </row>
    <row r="716" spans="1:4">
      <c r="A716" t="s">
        <v>985</v>
      </c>
      <c r="B716">
        <v>179.2</v>
      </c>
      <c r="C716" s="26">
        <f>Ratio!$F$7</f>
        <v>20.223782090720949</v>
      </c>
      <c r="D716">
        <f t="shared" si="11"/>
        <v>8.860854967489999</v>
      </c>
    </row>
    <row r="717" spans="1:4">
      <c r="A717" t="s">
        <v>986</v>
      </c>
      <c r="B717">
        <v>181.5</v>
      </c>
      <c r="C717" s="26">
        <f>Ratio!$F$7</f>
        <v>20.223782090720949</v>
      </c>
      <c r="D717">
        <f t="shared" si="11"/>
        <v>8.9745824587022032</v>
      </c>
    </row>
    <row r="718" spans="1:4">
      <c r="A718" t="s">
        <v>987</v>
      </c>
      <c r="B718">
        <v>184.8</v>
      </c>
      <c r="C718" s="26">
        <f>Ratio!$F$7</f>
        <v>20.223782090720949</v>
      </c>
      <c r="D718">
        <f t="shared" si="11"/>
        <v>9.1377566852240619</v>
      </c>
    </row>
    <row r="719" spans="1:4">
      <c r="A719" t="s">
        <v>988</v>
      </c>
      <c r="B719">
        <v>186.4</v>
      </c>
      <c r="C719" s="26">
        <f>Ratio!$F$7</f>
        <v>20.223782090720949</v>
      </c>
      <c r="D719">
        <f t="shared" si="11"/>
        <v>9.2168714617195082</v>
      </c>
    </row>
    <row r="720" spans="1:4">
      <c r="A720" t="s">
        <v>989</v>
      </c>
      <c r="B720">
        <v>185.75</v>
      </c>
      <c r="C720" s="26">
        <f>Ratio!$F$7</f>
        <v>20.223782090720949</v>
      </c>
      <c r="D720">
        <f t="shared" si="11"/>
        <v>9.1847310837682326</v>
      </c>
    </row>
    <row r="721" spans="1:4">
      <c r="A721" t="s">
        <v>990</v>
      </c>
      <c r="B721">
        <v>189.55</v>
      </c>
      <c r="C721" s="26">
        <f>Ratio!$F$7</f>
        <v>20.223782090720949</v>
      </c>
      <c r="D721">
        <f t="shared" si="11"/>
        <v>9.3726286779449186</v>
      </c>
    </row>
    <row r="722" spans="1:4">
      <c r="A722" t="s">
        <v>991</v>
      </c>
      <c r="B722">
        <v>187.9</v>
      </c>
      <c r="C722" s="26">
        <f>Ratio!$F$7</f>
        <v>20.223782090720949</v>
      </c>
      <c r="D722">
        <f t="shared" si="11"/>
        <v>9.2910415646839901</v>
      </c>
    </row>
    <row r="723" spans="1:4">
      <c r="A723" t="s">
        <v>992</v>
      </c>
      <c r="B723">
        <v>189.15</v>
      </c>
      <c r="C723" s="26">
        <f>Ratio!$F$7</f>
        <v>20.223782090720949</v>
      </c>
      <c r="D723">
        <f t="shared" si="11"/>
        <v>9.3528499838210575</v>
      </c>
    </row>
    <row r="724" spans="1:4">
      <c r="A724" t="s">
        <v>993</v>
      </c>
      <c r="B724">
        <v>191.75</v>
      </c>
      <c r="C724" s="26">
        <f>Ratio!$F$7</f>
        <v>20.223782090720949</v>
      </c>
      <c r="D724">
        <f t="shared" si="11"/>
        <v>9.4814114956261566</v>
      </c>
    </row>
    <row r="725" spans="1:4">
      <c r="A725" t="s">
        <v>994</v>
      </c>
      <c r="B725">
        <v>193.9</v>
      </c>
      <c r="C725" s="26">
        <f>Ratio!$F$7</f>
        <v>20.223782090720949</v>
      </c>
      <c r="D725">
        <f t="shared" si="11"/>
        <v>9.5877219765419142</v>
      </c>
    </row>
    <row r="726" spans="1:4">
      <c r="A726" t="s">
        <v>995</v>
      </c>
      <c r="B726">
        <v>194.6</v>
      </c>
      <c r="C726" s="26">
        <f>Ratio!$F$7</f>
        <v>20.223782090720949</v>
      </c>
      <c r="D726">
        <f t="shared" si="11"/>
        <v>9.6223346912586702</v>
      </c>
    </row>
    <row r="727" spans="1:4">
      <c r="A727" t="s">
        <v>996</v>
      </c>
      <c r="B727">
        <v>194.6</v>
      </c>
      <c r="C727" s="26">
        <f>Ratio!$F$7</f>
        <v>20.223782090720949</v>
      </c>
      <c r="D727">
        <f t="shared" si="11"/>
        <v>9.6223346912586702</v>
      </c>
    </row>
    <row r="728" spans="1:4">
      <c r="A728" t="s">
        <v>997</v>
      </c>
      <c r="B728">
        <v>196.8</v>
      </c>
      <c r="C728" s="26">
        <f>Ratio!$F$7</f>
        <v>20.223782090720949</v>
      </c>
      <c r="D728">
        <f t="shared" si="11"/>
        <v>9.73111750893991</v>
      </c>
    </row>
    <row r="729" spans="1:4">
      <c r="A729" t="s">
        <v>998</v>
      </c>
      <c r="B729">
        <v>202.05</v>
      </c>
      <c r="C729" s="26">
        <f>Ratio!$F$7</f>
        <v>20.223782090720949</v>
      </c>
      <c r="D729">
        <f t="shared" si="11"/>
        <v>9.990712869315594</v>
      </c>
    </row>
    <row r="730" spans="1:4">
      <c r="A730" t="s">
        <v>999</v>
      </c>
      <c r="B730">
        <v>199.35</v>
      </c>
      <c r="C730" s="26">
        <f>Ratio!$F$7</f>
        <v>20.223782090720949</v>
      </c>
      <c r="D730">
        <f t="shared" si="11"/>
        <v>9.8572066839795269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730"/>
  <sheetViews>
    <sheetView workbookViewId="0"/>
  </sheetViews>
  <sheetFormatPr defaultRowHeight="15"/>
  <cols>
    <col min="1" max="1" width="12.140625" bestFit="1" customWidth="1"/>
    <col min="3" max="3" width="12.140625" bestFit="1" customWidth="1"/>
    <col min="7" max="7" width="14.7109375" bestFit="1" customWidth="1"/>
    <col min="8" max="8" width="18.28515625" bestFit="1" customWidth="1"/>
    <col min="9" max="9" width="6.42578125" bestFit="1" customWidth="1"/>
    <col min="10" max="10" width="12.140625" bestFit="1" customWidth="1"/>
    <col min="13" max="13" width="11.28515625" bestFit="1" customWidth="1"/>
    <col min="14" max="14" width="9.5703125" bestFit="1" customWidth="1"/>
    <col min="15" max="15" width="7" bestFit="1" customWidth="1"/>
    <col min="16" max="16" width="12.140625" bestFit="1" customWidth="1"/>
    <col min="17" max="17" width="12.5703125" bestFit="1" customWidth="1"/>
    <col min="18" max="18" width="21.42578125" bestFit="1" customWidth="1"/>
    <col min="19" max="19" width="23.140625" bestFit="1" customWidth="1"/>
    <col min="20" max="20" width="12.5703125" bestFit="1" customWidth="1"/>
  </cols>
  <sheetData>
    <row r="1" spans="1:20">
      <c r="A1" s="16" t="s">
        <v>270</v>
      </c>
      <c r="B1" s="16" t="s">
        <v>1012</v>
      </c>
      <c r="C1" s="16" t="s">
        <v>270</v>
      </c>
      <c r="D1" s="16" t="s">
        <v>185</v>
      </c>
      <c r="E1" s="16"/>
      <c r="F1" s="16"/>
      <c r="G1" s="16" t="s">
        <v>1017</v>
      </c>
      <c r="H1" s="16" t="s">
        <v>1018</v>
      </c>
      <c r="M1" t="s">
        <v>1013</v>
      </c>
      <c r="N1" t="s">
        <v>1014</v>
      </c>
      <c r="O1" t="s">
        <v>1015</v>
      </c>
      <c r="P1" t="s">
        <v>1016</v>
      </c>
      <c r="Q1" t="s">
        <v>1030</v>
      </c>
      <c r="R1" t="s">
        <v>1031</v>
      </c>
      <c r="S1" t="s">
        <v>1032</v>
      </c>
      <c r="T1" t="s">
        <v>1029</v>
      </c>
    </row>
    <row r="2" spans="1:20">
      <c r="A2" t="s">
        <v>271</v>
      </c>
      <c r="B2" s="7">
        <v>16594.900000000001</v>
      </c>
      <c r="C2" t="s">
        <v>271</v>
      </c>
      <c r="D2" s="7">
        <v>1370.35</v>
      </c>
      <c r="G2">
        <f>B2/B3-1</f>
        <v>1.5267339029142901E-2</v>
      </c>
      <c r="H2">
        <f>D2/D3-1</f>
        <v>3.184480234260656E-3</v>
      </c>
      <c r="M2" s="60">
        <f>SLOPE(H2:H729,G2:G729)</f>
        <v>0.96311132388402421</v>
      </c>
      <c r="N2">
        <f>COVAR(H2:H729,G2:G729)</f>
        <v>1.9422850899834305E-4</v>
      </c>
      <c r="O2">
        <f>VAR(G2:G729)</f>
        <v>2.0194516309963065E-4</v>
      </c>
      <c r="P2" s="60">
        <f>N2/O2</f>
        <v>0.96178836876880014</v>
      </c>
      <c r="Q2">
        <f>CORREL(H2:H729,G2:G729)</f>
        <v>0.36731375838913199</v>
      </c>
      <c r="R2">
        <f>STDEV(H2:H729)</f>
        <v>3.7261129969013998E-2</v>
      </c>
      <c r="S2">
        <f>STDEV(G2:G729)</f>
        <v>1.4210741117184235E-2</v>
      </c>
      <c r="T2" s="40">
        <f>Q2*R2/S2</f>
        <v>0.96311132388402465</v>
      </c>
    </row>
    <row r="3" spans="1:20">
      <c r="A3" t="s">
        <v>272</v>
      </c>
      <c r="B3" s="7">
        <v>16345.35</v>
      </c>
      <c r="C3" t="s">
        <v>272</v>
      </c>
      <c r="D3" s="7">
        <v>1366</v>
      </c>
      <c r="G3">
        <f t="shared" ref="G3:G66" si="0">B3/B4-1</f>
        <v>2.0726326931423289E-2</v>
      </c>
      <c r="H3">
        <f t="shared" ref="H3:H66" si="1">D3/D4-1</f>
        <v>3.7843994562223315E-3</v>
      </c>
    </row>
    <row r="4" spans="1:20">
      <c r="A4" t="s">
        <v>273</v>
      </c>
      <c r="B4" s="7">
        <v>16013.45</v>
      </c>
      <c r="C4" t="s">
        <v>273</v>
      </c>
      <c r="D4" s="7">
        <v>1360.85</v>
      </c>
      <c r="G4">
        <f t="shared" si="0"/>
        <v>9.4747890551372116E-3</v>
      </c>
      <c r="H4">
        <f t="shared" si="1"/>
        <v>-5.4447124168677252E-3</v>
      </c>
    </row>
    <row r="5" spans="1:20">
      <c r="A5" t="s">
        <v>274</v>
      </c>
      <c r="B5" s="7">
        <v>15863.15</v>
      </c>
      <c r="C5" t="s">
        <v>274</v>
      </c>
      <c r="D5" s="7">
        <v>1368.3</v>
      </c>
      <c r="G5">
        <f t="shared" si="0"/>
        <v>-2.3526732264925077E-2</v>
      </c>
      <c r="H5">
        <f t="shared" si="1"/>
        <v>-7.1832825424467117E-3</v>
      </c>
    </row>
    <row r="6" spans="1:20">
      <c r="A6" t="s">
        <v>275</v>
      </c>
      <c r="B6" s="7">
        <v>16245.35</v>
      </c>
      <c r="C6" t="s">
        <v>275</v>
      </c>
      <c r="D6" s="7">
        <v>1378.2</v>
      </c>
      <c r="G6">
        <f t="shared" si="0"/>
        <v>-1.5316961701534404E-2</v>
      </c>
      <c r="H6">
        <f t="shared" si="1"/>
        <v>5.5450167809718565E-3</v>
      </c>
    </row>
    <row r="7" spans="1:20">
      <c r="A7" t="s">
        <v>276</v>
      </c>
      <c r="B7" s="7">
        <v>16498.05</v>
      </c>
      <c r="C7" t="s">
        <v>276</v>
      </c>
      <c r="D7" s="7">
        <v>1370.6</v>
      </c>
      <c r="G7">
        <f t="shared" si="0"/>
        <v>-6.4976710155095763E-3</v>
      </c>
      <c r="H7">
        <f t="shared" si="1"/>
        <v>-8.5358796296297612E-3</v>
      </c>
    </row>
    <row r="8" spans="1:20">
      <c r="A8" t="s">
        <v>277</v>
      </c>
      <c r="B8" s="7">
        <v>16605.95</v>
      </c>
      <c r="C8" t="s">
        <v>277</v>
      </c>
      <c r="D8" s="7">
        <v>1382.4</v>
      </c>
      <c r="G8">
        <f t="shared" si="0"/>
        <v>-1.1191563603451304E-2</v>
      </c>
      <c r="H8">
        <f t="shared" si="1"/>
        <v>-4.3383947939257261E-4</v>
      </c>
    </row>
    <row r="9" spans="1:20">
      <c r="A9" t="s">
        <v>278</v>
      </c>
      <c r="B9" s="7">
        <v>16793.900000000001</v>
      </c>
      <c r="C9" t="s">
        <v>278</v>
      </c>
      <c r="D9" s="7">
        <v>1383</v>
      </c>
      <c r="G9">
        <f t="shared" si="0"/>
        <v>8.1340344811027254E-3</v>
      </c>
      <c r="H9">
        <f t="shared" si="1"/>
        <v>4.758618184459884E-3</v>
      </c>
    </row>
    <row r="10" spans="1:20">
      <c r="A10" t="s">
        <v>279</v>
      </c>
      <c r="B10" s="7">
        <v>16658.400000000001</v>
      </c>
      <c r="C10" t="s">
        <v>279</v>
      </c>
      <c r="D10" s="7">
        <v>1376.45</v>
      </c>
      <c r="G10">
        <f t="shared" si="0"/>
        <v>2.5261648392566505E-2</v>
      </c>
      <c r="H10">
        <f t="shared" si="1"/>
        <v>-3.3307990297236634E-3</v>
      </c>
    </row>
    <row r="11" spans="1:20">
      <c r="A11" t="s">
        <v>280</v>
      </c>
      <c r="B11" s="7">
        <v>16247.95</v>
      </c>
      <c r="C11" t="s">
        <v>280</v>
      </c>
      <c r="D11" s="7">
        <v>1381.05</v>
      </c>
      <c r="G11">
        <f t="shared" si="0"/>
        <v>-4.7781049917219764E-2</v>
      </c>
      <c r="H11">
        <f t="shared" si="1"/>
        <v>-1.1735661383233786E-2</v>
      </c>
    </row>
    <row r="12" spans="1:20">
      <c r="A12" t="s">
        <v>281</v>
      </c>
      <c r="B12" s="7">
        <v>17063.25</v>
      </c>
      <c r="C12" t="s">
        <v>281</v>
      </c>
      <c r="D12" s="7">
        <v>1397.45</v>
      </c>
      <c r="G12">
        <f t="shared" si="0"/>
        <v>-1.693755046161427E-3</v>
      </c>
      <c r="H12">
        <f t="shared" si="1"/>
        <v>7.3889850057669015E-3</v>
      </c>
    </row>
    <row r="13" spans="1:20">
      <c r="A13" t="s">
        <v>282</v>
      </c>
      <c r="B13" s="7">
        <v>17092.2</v>
      </c>
      <c r="C13" t="s">
        <v>282</v>
      </c>
      <c r="D13" s="7">
        <v>1387.2</v>
      </c>
      <c r="G13">
        <f t="shared" si="0"/>
        <v>-6.651498112648313E-3</v>
      </c>
      <c r="H13">
        <f t="shared" si="1"/>
        <v>6.347709383728084E-3</v>
      </c>
    </row>
    <row r="14" spans="1:20">
      <c r="A14" t="s">
        <v>283</v>
      </c>
      <c r="B14" s="7">
        <v>17206.650000000001</v>
      </c>
      <c r="C14" t="s">
        <v>283</v>
      </c>
      <c r="D14" s="7">
        <v>1378.45</v>
      </c>
      <c r="G14">
        <f t="shared" si="0"/>
        <v>-4.0315345299628547E-3</v>
      </c>
      <c r="H14">
        <f t="shared" si="1"/>
        <v>7.322485207100593E-2</v>
      </c>
    </row>
    <row r="15" spans="1:20">
      <c r="A15" t="s">
        <v>284</v>
      </c>
      <c r="B15" s="7">
        <v>17276.3</v>
      </c>
      <c r="C15" t="s">
        <v>284</v>
      </c>
      <c r="D15" s="7">
        <v>1284.4000000000001</v>
      </c>
      <c r="G15">
        <f t="shared" si="0"/>
        <v>-1.6354033031679149E-3</v>
      </c>
      <c r="H15">
        <f t="shared" si="1"/>
        <v>9.4130675526024277E-2</v>
      </c>
    </row>
    <row r="16" spans="1:20">
      <c r="A16" t="s">
        <v>285</v>
      </c>
      <c r="B16" s="7">
        <v>17304.599999999999</v>
      </c>
      <c r="C16" t="s">
        <v>285</v>
      </c>
      <c r="D16" s="7">
        <v>1173.9000000000001</v>
      </c>
      <c r="G16">
        <f t="shared" si="0"/>
        <v>-1.0160372239093052E-3</v>
      </c>
      <c r="H16">
        <f t="shared" si="1"/>
        <v>-9.9976999156635604E-2</v>
      </c>
    </row>
    <row r="17" spans="1:8">
      <c r="A17" t="s">
        <v>286</v>
      </c>
      <c r="B17" s="7">
        <v>17322.2</v>
      </c>
      <c r="C17" t="s">
        <v>286</v>
      </c>
      <c r="D17" s="7">
        <v>1304.3</v>
      </c>
      <c r="G17">
        <f t="shared" si="0"/>
        <v>-1.7432696823791449E-3</v>
      </c>
      <c r="H17">
        <f t="shared" si="1"/>
        <v>2.842499507194951E-2</v>
      </c>
    </row>
    <row r="18" spans="1:8">
      <c r="A18" t="s">
        <v>287</v>
      </c>
      <c r="B18" s="7">
        <v>17352.45</v>
      </c>
      <c r="C18" t="s">
        <v>287</v>
      </c>
      <c r="D18" s="7">
        <v>1268.25</v>
      </c>
      <c r="G18">
        <f t="shared" si="0"/>
        <v>3.0259220557152133E-2</v>
      </c>
      <c r="H18">
        <f t="shared" si="1"/>
        <v>-3.7125612117070994E-2</v>
      </c>
    </row>
    <row r="19" spans="1:8">
      <c r="A19" t="s">
        <v>288</v>
      </c>
      <c r="B19" s="7">
        <v>16842.8</v>
      </c>
      <c r="C19" t="s">
        <v>288</v>
      </c>
      <c r="D19" s="7">
        <v>1317.15</v>
      </c>
      <c r="G19">
        <f t="shared" si="0"/>
        <v>-3.0616267859969293E-2</v>
      </c>
      <c r="H19">
        <f t="shared" si="1"/>
        <v>-3.8190514440103684E-2</v>
      </c>
    </row>
    <row r="20" spans="1:8">
      <c r="A20" t="s">
        <v>289</v>
      </c>
      <c r="B20" s="7">
        <v>17374.75</v>
      </c>
      <c r="C20" t="s">
        <v>289</v>
      </c>
      <c r="D20" s="7">
        <v>1369.45</v>
      </c>
      <c r="G20">
        <f t="shared" si="0"/>
        <v>-1.3126318808804993E-2</v>
      </c>
      <c r="H20">
        <f t="shared" si="1"/>
        <v>2.239725260368064E-2</v>
      </c>
    </row>
    <row r="21" spans="1:8">
      <c r="A21" t="s">
        <v>290</v>
      </c>
      <c r="B21" s="7">
        <v>17605.849999999999</v>
      </c>
      <c r="C21" t="s">
        <v>290</v>
      </c>
      <c r="D21" s="7">
        <v>1339.45</v>
      </c>
      <c r="G21">
        <f t="shared" si="0"/>
        <v>8.1339685520904759E-3</v>
      </c>
      <c r="H21">
        <f t="shared" si="1"/>
        <v>6.8440154748135473E-2</v>
      </c>
    </row>
    <row r="22" spans="1:8">
      <c r="A22" t="s">
        <v>291</v>
      </c>
      <c r="B22" s="7">
        <v>17463.8</v>
      </c>
      <c r="C22" t="s">
        <v>291</v>
      </c>
      <c r="D22" s="7">
        <v>1253.6500000000001</v>
      </c>
      <c r="G22">
        <f t="shared" si="0"/>
        <v>1.1412107084425305E-2</v>
      </c>
      <c r="H22">
        <f t="shared" si="1"/>
        <v>3.4016327837362859E-3</v>
      </c>
    </row>
    <row r="23" spans="1:8">
      <c r="A23" t="s">
        <v>292</v>
      </c>
      <c r="B23" s="7">
        <v>17266.75</v>
      </c>
      <c r="C23" t="s">
        <v>292</v>
      </c>
      <c r="D23" s="7">
        <v>1249.4000000000001</v>
      </c>
      <c r="G23">
        <f t="shared" si="0"/>
        <v>3.0876748617372218E-3</v>
      </c>
      <c r="H23">
        <f t="shared" si="1"/>
        <v>-1.5328841076565292E-2</v>
      </c>
    </row>
    <row r="24" spans="1:8">
      <c r="A24" t="s">
        <v>293</v>
      </c>
      <c r="B24" s="7">
        <v>17213.599999999999</v>
      </c>
      <c r="C24" t="s">
        <v>293</v>
      </c>
      <c r="D24" s="7">
        <v>1268.8499999999999</v>
      </c>
      <c r="G24">
        <f t="shared" si="0"/>
        <v>-1.7281046796412514E-2</v>
      </c>
      <c r="H24">
        <f t="shared" si="1"/>
        <v>9.5961995249406185E-2</v>
      </c>
    </row>
    <row r="25" spans="1:8">
      <c r="A25" t="s">
        <v>294</v>
      </c>
      <c r="B25" s="7">
        <v>17516.3</v>
      </c>
      <c r="C25" t="s">
        <v>294</v>
      </c>
      <c r="D25" s="7">
        <v>1157.75</v>
      </c>
      <c r="G25">
        <f t="shared" si="0"/>
        <v>-2.4999715265202616E-3</v>
      </c>
      <c r="H25">
        <f t="shared" si="1"/>
        <v>4.9970525552079037E-2</v>
      </c>
    </row>
    <row r="26" spans="1:8">
      <c r="A26" t="s">
        <v>295</v>
      </c>
      <c r="B26" s="7">
        <v>17560.2</v>
      </c>
      <c r="C26" t="s">
        <v>295</v>
      </c>
      <c r="D26" s="7">
        <v>1102.6500000000001</v>
      </c>
      <c r="G26">
        <f t="shared" si="0"/>
        <v>-1.2362204724409409E-2</v>
      </c>
      <c r="H26">
        <f t="shared" si="1"/>
        <v>2.6198231735691024E-2</v>
      </c>
    </row>
    <row r="27" spans="1:8">
      <c r="A27" t="s">
        <v>296</v>
      </c>
      <c r="B27" s="7">
        <v>17780</v>
      </c>
      <c r="C27" t="s">
        <v>296</v>
      </c>
      <c r="D27" s="7">
        <v>1074.5</v>
      </c>
      <c r="G27">
        <f t="shared" si="0"/>
        <v>1.1557816104706076E-2</v>
      </c>
      <c r="H27">
        <f t="shared" si="1"/>
        <v>-2.5661951396445337E-2</v>
      </c>
    </row>
    <row r="28" spans="1:8">
      <c r="A28" t="s">
        <v>297</v>
      </c>
      <c r="B28" s="7">
        <v>17576.849999999999</v>
      </c>
      <c r="C28" t="s">
        <v>297</v>
      </c>
      <c r="D28" s="7">
        <v>1102.8</v>
      </c>
      <c r="G28">
        <f t="shared" si="0"/>
        <v>1.3667938303964622E-2</v>
      </c>
      <c r="H28">
        <f t="shared" si="1"/>
        <v>-3.2537960954448497E-3</v>
      </c>
    </row>
    <row r="29" spans="1:8">
      <c r="A29" t="s">
        <v>298</v>
      </c>
      <c r="B29" s="7">
        <v>17339.849999999999</v>
      </c>
      <c r="C29" t="s">
        <v>298</v>
      </c>
      <c r="D29" s="7">
        <v>1106.4000000000001</v>
      </c>
      <c r="G29">
        <f t="shared" si="0"/>
        <v>1.3910694394498657E-2</v>
      </c>
      <c r="H29">
        <f t="shared" si="1"/>
        <v>2.0099575880509146E-2</v>
      </c>
    </row>
    <row r="30" spans="1:8">
      <c r="A30" t="s">
        <v>299</v>
      </c>
      <c r="B30" s="7">
        <v>17101.95</v>
      </c>
      <c r="C30" t="s">
        <v>299</v>
      </c>
      <c r="D30" s="7">
        <v>1084.5999999999999</v>
      </c>
      <c r="G30">
        <f t="shared" si="0"/>
        <v>-4.7924769800389289E-4</v>
      </c>
      <c r="H30">
        <f t="shared" si="1"/>
        <v>-4.1110423481566571E-2</v>
      </c>
    </row>
    <row r="31" spans="1:8">
      <c r="A31" t="s">
        <v>300</v>
      </c>
      <c r="B31" s="7">
        <v>17110.150000000001</v>
      </c>
      <c r="C31" t="s">
        <v>300</v>
      </c>
      <c r="D31" s="7">
        <v>1131.0999999999999</v>
      </c>
      <c r="G31">
        <f t="shared" si="0"/>
        <v>-9.7118003003827669E-3</v>
      </c>
      <c r="H31">
        <f t="shared" si="1"/>
        <v>-4.9775276179275019E-2</v>
      </c>
    </row>
    <row r="32" spans="1:8">
      <c r="A32" t="s">
        <v>301</v>
      </c>
      <c r="B32" s="7">
        <v>17277.95</v>
      </c>
      <c r="C32" t="s">
        <v>301</v>
      </c>
      <c r="D32" s="7">
        <v>1190.3499999999999</v>
      </c>
      <c r="G32">
        <f t="shared" si="0"/>
        <v>7.5135138287141245E-3</v>
      </c>
      <c r="H32">
        <f t="shared" si="1"/>
        <v>-5.0000000000000044E-2</v>
      </c>
    </row>
    <row r="33" spans="1:8">
      <c r="A33" t="s">
        <v>302</v>
      </c>
      <c r="B33" s="7">
        <v>17149.099999999999</v>
      </c>
      <c r="C33" t="s">
        <v>302</v>
      </c>
      <c r="D33" s="7">
        <v>1253</v>
      </c>
      <c r="G33">
        <f t="shared" si="0"/>
        <v>-2.6567861430481288E-2</v>
      </c>
      <c r="H33">
        <f t="shared" si="1"/>
        <v>-2.1323127392017471E-2</v>
      </c>
    </row>
    <row r="34" spans="1:8">
      <c r="A34" t="s">
        <v>303</v>
      </c>
      <c r="B34" s="7">
        <v>17617.150000000001</v>
      </c>
      <c r="C34" t="s">
        <v>303</v>
      </c>
      <c r="D34" s="7">
        <v>1280.3</v>
      </c>
      <c r="G34">
        <f t="shared" si="0"/>
        <v>-7.875767303035297E-3</v>
      </c>
      <c r="H34">
        <f t="shared" si="1"/>
        <v>-1.6024286208354277E-2</v>
      </c>
    </row>
    <row r="35" spans="1:8">
      <c r="A35" t="s">
        <v>304</v>
      </c>
      <c r="B35" s="7">
        <v>17757</v>
      </c>
      <c r="C35" t="s">
        <v>304</v>
      </c>
      <c r="D35" s="7">
        <v>1301.1500000000001</v>
      </c>
      <c r="G35">
        <f t="shared" si="0"/>
        <v>-1.0112384605093117E-2</v>
      </c>
      <c r="H35">
        <f t="shared" si="1"/>
        <v>1.9230769230769384E-2</v>
      </c>
    </row>
    <row r="36" spans="1:8">
      <c r="A36" t="s">
        <v>305</v>
      </c>
      <c r="B36" s="7">
        <v>17938.400000000001</v>
      </c>
      <c r="C36" t="s">
        <v>305</v>
      </c>
      <c r="D36" s="7">
        <v>1276.5999999999999</v>
      </c>
      <c r="G36">
        <f t="shared" si="0"/>
        <v>-9.6422192838863108E-3</v>
      </c>
      <c r="H36">
        <f t="shared" si="1"/>
        <v>1.4512649539124567E-3</v>
      </c>
    </row>
    <row r="37" spans="1:8">
      <c r="A37" t="s">
        <v>306</v>
      </c>
      <c r="B37" s="7">
        <v>18113.05</v>
      </c>
      <c r="C37" t="s">
        <v>306</v>
      </c>
      <c r="D37" s="7">
        <v>1274.75</v>
      </c>
      <c r="G37">
        <f t="shared" si="0"/>
        <v>-1.0653754349167821E-2</v>
      </c>
      <c r="H37">
        <f t="shared" si="1"/>
        <v>-1.9385360975422206E-2</v>
      </c>
    </row>
    <row r="38" spans="1:8">
      <c r="A38" t="s">
        <v>307</v>
      </c>
      <c r="B38" s="7">
        <v>18308.099999999999</v>
      </c>
      <c r="C38" t="s">
        <v>307</v>
      </c>
      <c r="D38" s="7">
        <v>1299.95</v>
      </c>
      <c r="G38">
        <f t="shared" si="0"/>
        <v>2.8675896635306231E-3</v>
      </c>
      <c r="H38">
        <f t="shared" si="1"/>
        <v>-8.3530398962544661E-3</v>
      </c>
    </row>
    <row r="39" spans="1:8">
      <c r="A39" t="s">
        <v>308</v>
      </c>
      <c r="B39" s="7">
        <v>18255.75</v>
      </c>
      <c r="C39" t="s">
        <v>308</v>
      </c>
      <c r="D39" s="7">
        <v>1310.9</v>
      </c>
      <c r="G39">
        <f t="shared" si="0"/>
        <v>-1.1228077862612817E-4</v>
      </c>
      <c r="H39">
        <f t="shared" si="1"/>
        <v>-6.5176203107236708E-3</v>
      </c>
    </row>
    <row r="40" spans="1:8">
      <c r="A40" t="s">
        <v>309</v>
      </c>
      <c r="B40" s="7">
        <v>18257.8</v>
      </c>
      <c r="C40" t="s">
        <v>309</v>
      </c>
      <c r="D40" s="7">
        <v>1319.5</v>
      </c>
      <c r="G40">
        <f t="shared" si="0"/>
        <v>2.495559331991748E-3</v>
      </c>
      <c r="H40">
        <f t="shared" si="1"/>
        <v>-3.5116867424386244E-3</v>
      </c>
    </row>
    <row r="41" spans="1:8">
      <c r="A41" t="s">
        <v>310</v>
      </c>
      <c r="B41" s="7">
        <v>18212.349999999999</v>
      </c>
      <c r="C41" t="s">
        <v>310</v>
      </c>
      <c r="D41" s="7">
        <v>1324.15</v>
      </c>
      <c r="G41">
        <f t="shared" si="0"/>
        <v>8.6731373662130018E-3</v>
      </c>
      <c r="H41">
        <f t="shared" si="1"/>
        <v>4.2473626200598469E-2</v>
      </c>
    </row>
    <row r="42" spans="1:8">
      <c r="A42" t="s">
        <v>311</v>
      </c>
      <c r="B42" s="7">
        <v>18055.75</v>
      </c>
      <c r="C42" t="s">
        <v>311</v>
      </c>
      <c r="D42" s="7">
        <v>1270.2</v>
      </c>
      <c r="G42">
        <f t="shared" si="0"/>
        <v>2.9133547738471322E-3</v>
      </c>
      <c r="H42">
        <f t="shared" si="1"/>
        <v>-2.2772734266810257E-2</v>
      </c>
    </row>
    <row r="43" spans="1:8">
      <c r="A43" t="s">
        <v>312</v>
      </c>
      <c r="B43" s="7">
        <v>18003.3</v>
      </c>
      <c r="C43" t="s">
        <v>312</v>
      </c>
      <c r="D43" s="7">
        <v>1299.8</v>
      </c>
      <c r="G43">
        <f t="shared" si="0"/>
        <v>1.0700230734251415E-2</v>
      </c>
      <c r="H43">
        <f t="shared" si="1"/>
        <v>1.2147640554430739E-2</v>
      </c>
    </row>
    <row r="44" spans="1:8">
      <c r="A44" t="s">
        <v>313</v>
      </c>
      <c r="B44" s="7">
        <v>17812.7</v>
      </c>
      <c r="C44" t="s">
        <v>313</v>
      </c>
      <c r="D44" s="7">
        <v>1284.2</v>
      </c>
      <c r="G44">
        <f t="shared" si="0"/>
        <v>3.7642497703693767E-3</v>
      </c>
      <c r="H44">
        <f t="shared" si="1"/>
        <v>4.812018309142907E-3</v>
      </c>
    </row>
    <row r="45" spans="1:8">
      <c r="A45" t="s">
        <v>314</v>
      </c>
      <c r="B45" s="7">
        <v>17745.900000000001</v>
      </c>
      <c r="C45" t="s">
        <v>314</v>
      </c>
      <c r="D45" s="7">
        <v>1278.05</v>
      </c>
      <c r="G45">
        <f t="shared" si="0"/>
        <v>-1.0005439254682558E-2</v>
      </c>
      <c r="H45">
        <f t="shared" si="1"/>
        <v>3.2600791791225658E-2</v>
      </c>
    </row>
    <row r="46" spans="1:8">
      <c r="A46" t="s">
        <v>315</v>
      </c>
      <c r="B46" s="7">
        <v>17925.25</v>
      </c>
      <c r="C46" t="s">
        <v>315</v>
      </c>
      <c r="D46" s="7">
        <v>1237.7</v>
      </c>
      <c r="G46">
        <f t="shared" si="0"/>
        <v>6.7395852346920915E-3</v>
      </c>
      <c r="H46">
        <f t="shared" si="1"/>
        <v>4.7522322373154013E-2</v>
      </c>
    </row>
    <row r="47" spans="1:8">
      <c r="A47" t="s">
        <v>316</v>
      </c>
      <c r="B47" s="7">
        <v>17805.25</v>
      </c>
      <c r="C47" t="s">
        <v>316</v>
      </c>
      <c r="D47" s="7">
        <v>1181.55</v>
      </c>
      <c r="G47">
        <f t="shared" si="0"/>
        <v>1.0186829459255531E-2</v>
      </c>
      <c r="H47">
        <f t="shared" si="1"/>
        <v>-2.3189484126984072E-2</v>
      </c>
    </row>
    <row r="48" spans="1:8">
      <c r="A48" t="s">
        <v>317</v>
      </c>
      <c r="B48" s="7">
        <v>17625.7</v>
      </c>
      <c r="C48" t="s">
        <v>317</v>
      </c>
      <c r="D48" s="7">
        <v>1209.5999999999999</v>
      </c>
      <c r="G48">
        <f t="shared" si="0"/>
        <v>1.5653406553513438E-2</v>
      </c>
      <c r="H48">
        <f t="shared" si="1"/>
        <v>4.9908862077944649E-2</v>
      </c>
    </row>
    <row r="49" spans="1:8">
      <c r="A49" t="s">
        <v>318</v>
      </c>
      <c r="B49" s="7">
        <v>17354.05</v>
      </c>
      <c r="C49" t="s">
        <v>318</v>
      </c>
      <c r="D49" s="7">
        <v>1152.0999999999999</v>
      </c>
      <c r="G49">
        <f t="shared" si="0"/>
        <v>8.7247405392365529E-3</v>
      </c>
      <c r="H49">
        <f t="shared" si="1"/>
        <v>4.9988607883344693E-2</v>
      </c>
    </row>
    <row r="50" spans="1:8">
      <c r="A50" t="s">
        <v>319</v>
      </c>
      <c r="B50" s="7">
        <v>17203.95</v>
      </c>
      <c r="C50" t="s">
        <v>319</v>
      </c>
      <c r="D50" s="7">
        <v>1097.25</v>
      </c>
      <c r="G50">
        <f t="shared" si="0"/>
        <v>-5.6060324394646699E-4</v>
      </c>
      <c r="H50">
        <f t="shared" si="1"/>
        <v>-2.1971655227738696E-2</v>
      </c>
    </row>
    <row r="51" spans="1:8">
      <c r="A51" t="s">
        <v>320</v>
      </c>
      <c r="B51" s="7">
        <v>17213.599999999999</v>
      </c>
      <c r="C51" t="s">
        <v>320</v>
      </c>
      <c r="D51" s="7">
        <v>1121.9000000000001</v>
      </c>
      <c r="G51">
        <f t="shared" si="0"/>
        <v>-1.1402376220388533E-3</v>
      </c>
      <c r="H51">
        <f t="shared" si="1"/>
        <v>-2.7437042174157877E-2</v>
      </c>
    </row>
    <row r="52" spans="1:8">
      <c r="A52" t="s">
        <v>321</v>
      </c>
      <c r="B52" s="7">
        <v>17233.25</v>
      </c>
      <c r="C52" t="s">
        <v>321</v>
      </c>
      <c r="D52" s="7">
        <v>1153.55</v>
      </c>
      <c r="G52">
        <f t="shared" si="0"/>
        <v>8.6034091740434526E-3</v>
      </c>
      <c r="H52">
        <f t="shared" si="1"/>
        <v>1.5046856438910572E-2</v>
      </c>
    </row>
    <row r="53" spans="1:8">
      <c r="A53" t="s">
        <v>322</v>
      </c>
      <c r="B53" s="7">
        <v>17086.25</v>
      </c>
      <c r="C53" t="s">
        <v>322</v>
      </c>
      <c r="D53" s="7">
        <v>1136.45</v>
      </c>
      <c r="G53">
        <f t="shared" si="0"/>
        <v>4.8518709108285041E-3</v>
      </c>
      <c r="H53">
        <f t="shared" si="1"/>
        <v>4.9983831477803164E-2</v>
      </c>
    </row>
    <row r="54" spans="1:8">
      <c r="A54" t="s">
        <v>323</v>
      </c>
      <c r="B54" s="7">
        <v>17003.75</v>
      </c>
      <c r="C54" t="s">
        <v>323</v>
      </c>
      <c r="D54" s="7">
        <v>1082.3499999999999</v>
      </c>
      <c r="G54">
        <f t="shared" si="0"/>
        <v>-4.0327776671390536E-3</v>
      </c>
      <c r="H54">
        <f t="shared" si="1"/>
        <v>4.9958771887277598E-2</v>
      </c>
    </row>
    <row r="55" spans="1:8">
      <c r="A55" t="s">
        <v>324</v>
      </c>
      <c r="B55" s="7">
        <v>17072.599999999999</v>
      </c>
      <c r="C55" t="s">
        <v>324</v>
      </c>
      <c r="D55" s="7">
        <v>1030.8499999999999</v>
      </c>
      <c r="G55">
        <f t="shared" si="0"/>
        <v>6.9092828559547126E-3</v>
      </c>
      <c r="H55">
        <f t="shared" si="1"/>
        <v>-2.564102564102666E-3</v>
      </c>
    </row>
    <row r="56" spans="1:8">
      <c r="A56" t="s">
        <v>325</v>
      </c>
      <c r="B56" s="7">
        <v>16955.45</v>
      </c>
      <c r="C56" t="s">
        <v>325</v>
      </c>
      <c r="D56" s="7">
        <v>1033.5</v>
      </c>
      <c r="G56">
        <f t="shared" si="0"/>
        <v>1.1007194030117962E-2</v>
      </c>
      <c r="H56">
        <f t="shared" si="1"/>
        <v>1.4727540500736325E-2</v>
      </c>
    </row>
    <row r="57" spans="1:8">
      <c r="A57" t="s">
        <v>326</v>
      </c>
      <c r="B57" s="7">
        <v>16770.849999999999</v>
      </c>
      <c r="C57" t="s">
        <v>326</v>
      </c>
      <c r="D57" s="7">
        <v>1018.5</v>
      </c>
      <c r="G57">
        <f t="shared" si="0"/>
        <v>9.4286814893282944E-3</v>
      </c>
      <c r="H57">
        <f t="shared" si="1"/>
        <v>-1.1500946280390112E-2</v>
      </c>
    </row>
    <row r="58" spans="1:8">
      <c r="A58" t="s">
        <v>327</v>
      </c>
      <c r="B58" s="7">
        <v>16614.2</v>
      </c>
      <c r="C58" t="s">
        <v>327</v>
      </c>
      <c r="D58" s="7">
        <v>1030.3499999999999</v>
      </c>
      <c r="G58">
        <f t="shared" si="0"/>
        <v>-2.1842545274709746E-2</v>
      </c>
      <c r="H58">
        <f t="shared" si="1"/>
        <v>-1.7169838317355857E-2</v>
      </c>
    </row>
    <row r="59" spans="1:8">
      <c r="A59" t="s">
        <v>328</v>
      </c>
      <c r="B59" s="7">
        <v>16985.2</v>
      </c>
      <c r="C59" t="s">
        <v>328</v>
      </c>
      <c r="D59" s="7">
        <v>1048.3499999999999</v>
      </c>
      <c r="G59">
        <f t="shared" si="0"/>
        <v>-1.5259386377866946E-2</v>
      </c>
      <c r="H59">
        <f t="shared" si="1"/>
        <v>4.9977465070859761E-2</v>
      </c>
    </row>
    <row r="60" spans="1:8">
      <c r="A60" t="s">
        <v>329</v>
      </c>
      <c r="B60" s="7">
        <v>17248.400000000001</v>
      </c>
      <c r="C60" t="s">
        <v>329</v>
      </c>
      <c r="D60">
        <v>998.45</v>
      </c>
      <c r="G60">
        <f t="shared" si="0"/>
        <v>1.5678167860917469E-3</v>
      </c>
      <c r="H60">
        <f t="shared" si="1"/>
        <v>4.9950049950050035E-2</v>
      </c>
    </row>
    <row r="61" spans="1:8">
      <c r="A61" t="s">
        <v>330</v>
      </c>
      <c r="B61" s="7">
        <v>17221.400000000001</v>
      </c>
      <c r="C61" t="s">
        <v>330</v>
      </c>
      <c r="D61">
        <v>950.95</v>
      </c>
      <c r="G61">
        <f t="shared" si="0"/>
        <v>-5.9740604563374156E-3</v>
      </c>
      <c r="H61">
        <f t="shared" si="1"/>
        <v>4.9961355857347955E-2</v>
      </c>
    </row>
    <row r="62" spans="1:8">
      <c r="A62" t="s">
        <v>331</v>
      </c>
      <c r="B62" s="7">
        <v>17324.900000000001</v>
      </c>
      <c r="C62" t="s">
        <v>331</v>
      </c>
      <c r="D62">
        <v>905.7</v>
      </c>
      <c r="G62">
        <f t="shared" si="0"/>
        <v>-2.4959336720740133E-3</v>
      </c>
      <c r="H62">
        <f t="shared" si="1"/>
        <v>4.9965221423603046E-2</v>
      </c>
    </row>
    <row r="63" spans="1:8">
      <c r="A63" t="s">
        <v>332</v>
      </c>
      <c r="B63" s="7">
        <v>17368.25</v>
      </c>
      <c r="C63" t="s">
        <v>332</v>
      </c>
      <c r="D63">
        <v>862.6</v>
      </c>
      <c r="G63">
        <f t="shared" si="0"/>
        <v>-8.1690108672685113E-3</v>
      </c>
      <c r="H63">
        <f t="shared" si="1"/>
        <v>-1.6755955773395614E-2</v>
      </c>
    </row>
    <row r="64" spans="1:8">
      <c r="A64" t="s">
        <v>333</v>
      </c>
      <c r="B64" s="7">
        <v>17511.3</v>
      </c>
      <c r="C64" t="s">
        <v>333</v>
      </c>
      <c r="D64">
        <v>877.3</v>
      </c>
      <c r="G64">
        <f t="shared" si="0"/>
        <v>-3.1683778761593118E-4</v>
      </c>
      <c r="H64">
        <f t="shared" si="1"/>
        <v>-8.3644173166046443E-3</v>
      </c>
    </row>
    <row r="65" spans="1:8">
      <c r="A65" t="s">
        <v>334</v>
      </c>
      <c r="B65" s="7">
        <v>17516.849999999999</v>
      </c>
      <c r="C65" t="s">
        <v>334</v>
      </c>
      <c r="D65">
        <v>884.7</v>
      </c>
      <c r="G65">
        <f t="shared" si="0"/>
        <v>2.6960889537628319E-3</v>
      </c>
      <c r="H65">
        <f t="shared" si="1"/>
        <v>1.3692351761672938E-2</v>
      </c>
    </row>
    <row r="66" spans="1:8">
      <c r="A66" t="s">
        <v>335</v>
      </c>
      <c r="B66" s="7">
        <v>17469.75</v>
      </c>
      <c r="C66" t="s">
        <v>335</v>
      </c>
      <c r="D66">
        <v>872.75</v>
      </c>
      <c r="G66">
        <f t="shared" si="0"/>
        <v>1.7060902268771105E-2</v>
      </c>
      <c r="H66">
        <f t="shared" si="1"/>
        <v>-1.1608154020385064E-2</v>
      </c>
    </row>
    <row r="67" spans="1:8">
      <c r="A67" t="s">
        <v>336</v>
      </c>
      <c r="B67" s="7">
        <v>17176.7</v>
      </c>
      <c r="C67" t="s">
        <v>336</v>
      </c>
      <c r="D67">
        <v>883</v>
      </c>
      <c r="G67">
        <f t="shared" ref="G67:G130" si="2">B67/B68-1</f>
        <v>1.5636594775976009E-2</v>
      </c>
      <c r="H67">
        <f t="shared" ref="H67:H130" si="3">D67/D68-1</f>
        <v>2.0986298202000375E-2</v>
      </c>
    </row>
    <row r="68" spans="1:8">
      <c r="A68" t="s">
        <v>337</v>
      </c>
      <c r="B68" s="7">
        <v>16912.25</v>
      </c>
      <c r="C68" t="s">
        <v>337</v>
      </c>
      <c r="D68">
        <v>864.85</v>
      </c>
      <c r="G68">
        <f t="shared" si="2"/>
        <v>-1.6540964254769808E-2</v>
      </c>
      <c r="H68">
        <f t="shared" si="3"/>
        <v>-1.9777853337866858E-2</v>
      </c>
    </row>
    <row r="69" spans="1:8">
      <c r="A69" t="s">
        <v>338</v>
      </c>
      <c r="B69" s="7">
        <v>17196.7</v>
      </c>
      <c r="C69" t="s">
        <v>338</v>
      </c>
      <c r="D69">
        <v>882.3</v>
      </c>
      <c r="G69">
        <f t="shared" si="2"/>
        <v>-1.1777618789022948E-2</v>
      </c>
      <c r="H69">
        <f t="shared" si="3"/>
        <v>5.0119603599498852E-3</v>
      </c>
    </row>
    <row r="70" spans="1:8">
      <c r="A70" t="s">
        <v>339</v>
      </c>
      <c r="B70" s="7">
        <v>17401.650000000001</v>
      </c>
      <c r="C70" t="s">
        <v>339</v>
      </c>
      <c r="D70">
        <v>877.9</v>
      </c>
      <c r="G70">
        <f t="shared" si="2"/>
        <v>1.3674571413592407E-2</v>
      </c>
      <c r="H70">
        <f t="shared" si="3"/>
        <v>-5.6950851415327186E-5</v>
      </c>
    </row>
    <row r="71" spans="1:8">
      <c r="A71" t="s">
        <v>340</v>
      </c>
      <c r="B71" s="7">
        <v>17166.900000000001</v>
      </c>
      <c r="C71" t="s">
        <v>340</v>
      </c>
      <c r="D71">
        <v>877.95</v>
      </c>
      <c r="G71">
        <f t="shared" si="2"/>
        <v>1.0816571670827724E-2</v>
      </c>
      <c r="H71">
        <f t="shared" si="3"/>
        <v>6.0734544204434915E-3</v>
      </c>
    </row>
    <row r="72" spans="1:8">
      <c r="A72" t="s">
        <v>341</v>
      </c>
      <c r="B72" s="7">
        <v>16983.2</v>
      </c>
      <c r="C72" t="s">
        <v>341</v>
      </c>
      <c r="D72">
        <v>872.65</v>
      </c>
      <c r="G72">
        <f t="shared" si="2"/>
        <v>-4.1485990049225929E-3</v>
      </c>
      <c r="H72">
        <f t="shared" si="3"/>
        <v>3.9983315457037261E-2</v>
      </c>
    </row>
    <row r="73" spans="1:8">
      <c r="A73" t="s">
        <v>342</v>
      </c>
      <c r="B73" s="7">
        <v>17053.95</v>
      </c>
      <c r="C73" t="s">
        <v>342</v>
      </c>
      <c r="D73">
        <v>839.1</v>
      </c>
      <c r="G73">
        <f t="shared" si="2"/>
        <v>1.6151341001793273E-3</v>
      </c>
      <c r="H73">
        <f t="shared" si="3"/>
        <v>-4.631471273512533E-2</v>
      </c>
    </row>
    <row r="74" spans="1:8">
      <c r="A74" t="s">
        <v>343</v>
      </c>
      <c r="B74" s="7">
        <v>17026.45</v>
      </c>
      <c r="C74" t="s">
        <v>343</v>
      </c>
      <c r="D74">
        <v>879.85</v>
      </c>
      <c r="G74">
        <f t="shared" si="2"/>
        <v>-2.9071209637180129E-2</v>
      </c>
      <c r="H74">
        <f t="shared" si="3"/>
        <v>-3.2227905186162809E-2</v>
      </c>
    </row>
    <row r="75" spans="1:8">
      <c r="A75" t="s">
        <v>344</v>
      </c>
      <c r="B75" s="7">
        <v>17536.25</v>
      </c>
      <c r="C75" t="s">
        <v>344</v>
      </c>
      <c r="D75">
        <v>909.15</v>
      </c>
      <c r="G75">
        <f t="shared" si="2"/>
        <v>6.959497675860904E-3</v>
      </c>
      <c r="H75">
        <f t="shared" si="3"/>
        <v>3.9200530035334857E-3</v>
      </c>
    </row>
    <row r="76" spans="1:8">
      <c r="A76" t="s">
        <v>345</v>
      </c>
      <c r="B76" s="7">
        <v>17415.05</v>
      </c>
      <c r="C76" t="s">
        <v>345</v>
      </c>
      <c r="D76">
        <v>905.6</v>
      </c>
      <c r="G76">
        <f t="shared" si="2"/>
        <v>-5.0447485767010081E-3</v>
      </c>
      <c r="H76">
        <f t="shared" si="3"/>
        <v>2.5420370265526904E-2</v>
      </c>
    </row>
    <row r="77" spans="1:8">
      <c r="A77" t="s">
        <v>346</v>
      </c>
      <c r="B77" s="7">
        <v>17503.349999999999</v>
      </c>
      <c r="C77" t="s">
        <v>346</v>
      </c>
      <c r="D77">
        <v>883.15</v>
      </c>
      <c r="G77">
        <f t="shared" si="2"/>
        <v>4.9837654414910393E-3</v>
      </c>
      <c r="H77">
        <f t="shared" si="3"/>
        <v>-1.7739962184406655E-2</v>
      </c>
    </row>
    <row r="78" spans="1:8">
      <c r="A78" t="s">
        <v>347</v>
      </c>
      <c r="B78" s="7">
        <v>17416.55</v>
      </c>
      <c r="C78" t="s">
        <v>347</v>
      </c>
      <c r="D78">
        <v>899.1</v>
      </c>
      <c r="G78">
        <f t="shared" si="2"/>
        <v>-1.9603372962262444E-2</v>
      </c>
      <c r="H78">
        <f t="shared" si="3"/>
        <v>-6.958250497017815E-3</v>
      </c>
    </row>
    <row r="79" spans="1:8">
      <c r="A79" t="s">
        <v>348</v>
      </c>
      <c r="B79" s="7">
        <v>17764.8</v>
      </c>
      <c r="C79" t="s">
        <v>348</v>
      </c>
      <c r="D79">
        <v>905.4</v>
      </c>
      <c r="G79">
        <f t="shared" si="2"/>
        <v>-7.4782176309388104E-3</v>
      </c>
      <c r="H79">
        <f t="shared" si="3"/>
        <v>-5.5193729992275564E-4</v>
      </c>
    </row>
    <row r="80" spans="1:8">
      <c r="A80" t="s">
        <v>349</v>
      </c>
      <c r="B80" s="7">
        <v>17898.650000000001</v>
      </c>
      <c r="C80" t="s">
        <v>349</v>
      </c>
      <c r="D80">
        <v>905.9</v>
      </c>
      <c r="G80">
        <f t="shared" si="2"/>
        <v>-5.5863593937507394E-3</v>
      </c>
      <c r="H80">
        <f t="shared" si="3"/>
        <v>-2.7520915896080966E-3</v>
      </c>
    </row>
    <row r="81" spans="1:8">
      <c r="A81" t="s">
        <v>350</v>
      </c>
      <c r="B81" s="7">
        <v>17999.2</v>
      </c>
      <c r="C81" t="s">
        <v>350</v>
      </c>
      <c r="D81">
        <v>908.4</v>
      </c>
      <c r="G81">
        <f t="shared" si="2"/>
        <v>-6.0879816891180605E-3</v>
      </c>
      <c r="H81">
        <f t="shared" si="3"/>
        <v>-2.7304850626405419E-2</v>
      </c>
    </row>
    <row r="82" spans="1:8">
      <c r="A82" t="s">
        <v>351</v>
      </c>
      <c r="B82" s="7">
        <v>18109.45</v>
      </c>
      <c r="C82" t="s">
        <v>351</v>
      </c>
      <c r="D82">
        <v>933.9</v>
      </c>
      <c r="G82">
        <f t="shared" si="2"/>
        <v>3.7010951374805146E-4</v>
      </c>
      <c r="H82">
        <f t="shared" si="3"/>
        <v>8.8036726978124591E-3</v>
      </c>
    </row>
    <row r="83" spans="1:8">
      <c r="A83" t="s">
        <v>352</v>
      </c>
      <c r="B83" s="7">
        <v>18102.75</v>
      </c>
      <c r="C83" t="s">
        <v>352</v>
      </c>
      <c r="D83">
        <v>925.75</v>
      </c>
      <c r="G83">
        <f t="shared" si="2"/>
        <v>1.2820584549279479E-2</v>
      </c>
      <c r="H83">
        <f t="shared" si="3"/>
        <v>9.1901827224560861E-4</v>
      </c>
    </row>
    <row r="84" spans="1:8">
      <c r="A84" t="s">
        <v>353</v>
      </c>
      <c r="B84" s="7">
        <v>17873.599999999999</v>
      </c>
      <c r="C84" t="s">
        <v>353</v>
      </c>
      <c r="D84">
        <v>924.9</v>
      </c>
      <c r="G84">
        <f t="shared" si="2"/>
        <v>-7.9701618453479339E-3</v>
      </c>
      <c r="H84">
        <f t="shared" si="3"/>
        <v>-1.2966223787417963E-2</v>
      </c>
    </row>
    <row r="85" spans="1:8">
      <c r="A85" t="s">
        <v>354</v>
      </c>
      <c r="B85" s="7">
        <v>18017.2</v>
      </c>
      <c r="C85" t="s">
        <v>354</v>
      </c>
      <c r="D85">
        <v>937.05</v>
      </c>
      <c r="G85">
        <f t="shared" si="2"/>
        <v>-1.4990925086938445E-3</v>
      </c>
      <c r="H85">
        <f t="shared" si="3"/>
        <v>-4.2507535891278869E-2</v>
      </c>
    </row>
    <row r="86" spans="1:8">
      <c r="A86" t="s">
        <v>355</v>
      </c>
      <c r="B86" s="7">
        <v>18044.25</v>
      </c>
      <c r="C86" t="s">
        <v>355</v>
      </c>
      <c r="D86">
        <v>978.65</v>
      </c>
      <c r="G86">
        <f t="shared" si="2"/>
        <v>-1.3448782553109329E-3</v>
      </c>
      <c r="H86">
        <f t="shared" si="3"/>
        <v>-2.374183251034967E-2</v>
      </c>
    </row>
    <row r="87" spans="1:8">
      <c r="A87" t="s">
        <v>356</v>
      </c>
      <c r="B87" s="7">
        <v>18068.55</v>
      </c>
      <c r="C87" t="s">
        <v>356</v>
      </c>
      <c r="D87" s="7">
        <v>1002.45</v>
      </c>
      <c r="G87">
        <f t="shared" si="2"/>
        <v>8.469704411502077E-3</v>
      </c>
      <c r="H87">
        <f t="shared" si="3"/>
        <v>-6.3931013975616624E-3</v>
      </c>
    </row>
    <row r="88" spans="1:8">
      <c r="A88" t="s">
        <v>357</v>
      </c>
      <c r="B88" s="7">
        <v>17916.8</v>
      </c>
      <c r="C88" t="s">
        <v>357</v>
      </c>
      <c r="D88" s="7">
        <v>1008.9</v>
      </c>
      <c r="G88">
        <f t="shared" si="2"/>
        <v>4.913288313552977E-3</v>
      </c>
      <c r="H88">
        <f t="shared" si="3"/>
        <v>8.0935251798561758E-3</v>
      </c>
    </row>
    <row r="89" spans="1:8">
      <c r="A89" t="s">
        <v>358</v>
      </c>
      <c r="B89" s="7">
        <v>17829.2</v>
      </c>
      <c r="C89" t="s">
        <v>358</v>
      </c>
      <c r="D89" s="7">
        <v>1000.8</v>
      </c>
      <c r="G89">
        <f t="shared" si="2"/>
        <v>-3.3400507016901892E-3</v>
      </c>
      <c r="H89">
        <f t="shared" si="3"/>
        <v>-1.0969463385710032E-2</v>
      </c>
    </row>
    <row r="90" spans="1:8">
      <c r="A90" t="s">
        <v>359</v>
      </c>
      <c r="B90" s="7">
        <v>17888.95</v>
      </c>
      <c r="C90" t="s">
        <v>359</v>
      </c>
      <c r="D90" s="7">
        <v>1011.9</v>
      </c>
      <c r="G90">
        <f t="shared" si="2"/>
        <v>-2.2699829611844136E-3</v>
      </c>
      <c r="H90">
        <f t="shared" si="3"/>
        <v>-4.4273907910271637E-3</v>
      </c>
    </row>
    <row r="91" spans="1:8">
      <c r="A91" t="s">
        <v>360</v>
      </c>
      <c r="B91" s="7">
        <v>17929.650000000001</v>
      </c>
      <c r="C91" t="s">
        <v>360</v>
      </c>
      <c r="D91" s="7">
        <v>1016.4</v>
      </c>
      <c r="G91">
        <f t="shared" si="2"/>
        <v>1.4599655380227672E-2</v>
      </c>
      <c r="H91">
        <f t="shared" si="3"/>
        <v>7.7834514897625606E-3</v>
      </c>
    </row>
    <row r="92" spans="1:8">
      <c r="A92" t="s">
        <v>361</v>
      </c>
      <c r="B92" s="7">
        <v>17671.650000000001</v>
      </c>
      <c r="C92" t="s">
        <v>361</v>
      </c>
      <c r="D92" s="7">
        <v>1008.55</v>
      </c>
      <c r="G92">
        <f t="shared" si="2"/>
        <v>-1.0393537638774042E-2</v>
      </c>
      <c r="H92">
        <f t="shared" si="3"/>
        <v>-2.144277882889456E-2</v>
      </c>
    </row>
    <row r="93" spans="1:8">
      <c r="A93" t="s">
        <v>362</v>
      </c>
      <c r="B93" s="7">
        <v>17857.25</v>
      </c>
      <c r="C93" t="s">
        <v>362</v>
      </c>
      <c r="D93" s="7">
        <v>1030.6500000000001</v>
      </c>
      <c r="G93">
        <f t="shared" si="2"/>
        <v>-1.9422380490858537E-2</v>
      </c>
      <c r="H93">
        <f t="shared" si="3"/>
        <v>2.4044910328381963E-2</v>
      </c>
    </row>
    <row r="94" spans="1:8">
      <c r="A94" t="s">
        <v>363</v>
      </c>
      <c r="B94" s="7">
        <v>18210.95</v>
      </c>
      <c r="C94" t="s">
        <v>363</v>
      </c>
      <c r="D94" s="7">
        <v>1006.45</v>
      </c>
      <c r="G94">
        <f t="shared" si="2"/>
        <v>-3.1447745834337626E-3</v>
      </c>
      <c r="H94">
        <f t="shared" si="3"/>
        <v>4.9971310834072469E-2</v>
      </c>
    </row>
    <row r="95" spans="1:8">
      <c r="A95" t="s">
        <v>364</v>
      </c>
      <c r="B95" s="7">
        <v>18268.400000000001</v>
      </c>
      <c r="C95" t="s">
        <v>364</v>
      </c>
      <c r="D95">
        <v>958.55</v>
      </c>
      <c r="G95">
        <f t="shared" si="2"/>
        <v>7.8894810597283094E-3</v>
      </c>
      <c r="H95">
        <f t="shared" si="3"/>
        <v>4.9947970863683633E-2</v>
      </c>
    </row>
    <row r="96" spans="1:8">
      <c r="A96" t="s">
        <v>365</v>
      </c>
      <c r="B96" s="7">
        <v>18125.400000000001</v>
      </c>
      <c r="C96" t="s">
        <v>365</v>
      </c>
      <c r="D96">
        <v>912.95</v>
      </c>
      <c r="G96">
        <f t="shared" si="2"/>
        <v>5.7963334050969983E-4</v>
      </c>
      <c r="H96">
        <f t="shared" si="3"/>
        <v>-2.9499309025194043E-2</v>
      </c>
    </row>
    <row r="97" spans="1:8">
      <c r="A97" t="s">
        <v>366</v>
      </c>
      <c r="B97" s="7">
        <v>18114.900000000001</v>
      </c>
      <c r="C97" t="s">
        <v>366</v>
      </c>
      <c r="D97">
        <v>940.7</v>
      </c>
      <c r="G97">
        <f t="shared" si="2"/>
        <v>-3.4767109873967694E-3</v>
      </c>
      <c r="H97">
        <f t="shared" si="3"/>
        <v>-4.8211665907826107E-2</v>
      </c>
    </row>
    <row r="98" spans="1:8">
      <c r="A98" t="s">
        <v>367</v>
      </c>
      <c r="B98" s="7">
        <v>18178.099999999999</v>
      </c>
      <c r="C98" t="s">
        <v>367</v>
      </c>
      <c r="D98">
        <v>988.35</v>
      </c>
      <c r="G98">
        <f t="shared" si="2"/>
        <v>-4.8449081930955762E-3</v>
      </c>
      <c r="H98">
        <f t="shared" si="3"/>
        <v>-1.0462555066079182E-2</v>
      </c>
    </row>
    <row r="99" spans="1:8">
      <c r="A99" t="s">
        <v>368</v>
      </c>
      <c r="B99" s="7">
        <v>18266.599999999999</v>
      </c>
      <c r="C99" t="s">
        <v>368</v>
      </c>
      <c r="D99">
        <v>998.8</v>
      </c>
      <c r="G99">
        <f t="shared" si="2"/>
        <v>-8.2606040040720252E-3</v>
      </c>
      <c r="H99">
        <f t="shared" si="3"/>
        <v>-6.0036021612974722E-4</v>
      </c>
    </row>
    <row r="100" spans="1:8">
      <c r="A100" t="s">
        <v>369</v>
      </c>
      <c r="B100" s="7">
        <v>18418.75</v>
      </c>
      <c r="C100" t="s">
        <v>369</v>
      </c>
      <c r="D100">
        <v>999.4</v>
      </c>
      <c r="G100">
        <f t="shared" si="2"/>
        <v>-3.1552655862272516E-3</v>
      </c>
      <c r="H100">
        <f t="shared" si="3"/>
        <v>9.1891346056751644E-3</v>
      </c>
    </row>
    <row r="101" spans="1:8">
      <c r="A101" t="s">
        <v>370</v>
      </c>
      <c r="B101" s="7">
        <v>18477.05</v>
      </c>
      <c r="C101" t="s">
        <v>370</v>
      </c>
      <c r="D101">
        <v>990.3</v>
      </c>
      <c r="G101">
        <f t="shared" si="2"/>
        <v>7.5523964544634836E-3</v>
      </c>
      <c r="H101">
        <f t="shared" si="3"/>
        <v>-3.5719676007446299E-3</v>
      </c>
    </row>
    <row r="102" spans="1:8">
      <c r="A102" t="s">
        <v>371</v>
      </c>
      <c r="B102" s="7">
        <v>18338.55</v>
      </c>
      <c r="C102" t="s">
        <v>371</v>
      </c>
      <c r="D102">
        <v>993.85</v>
      </c>
      <c r="G102">
        <f t="shared" si="2"/>
        <v>9.7347447244895413E-3</v>
      </c>
      <c r="H102">
        <f t="shared" si="3"/>
        <v>-1.5892662639865329E-2</v>
      </c>
    </row>
    <row r="103" spans="1:8">
      <c r="A103" t="s">
        <v>372</v>
      </c>
      <c r="B103" s="7">
        <v>18161.75</v>
      </c>
      <c r="C103" t="s">
        <v>372</v>
      </c>
      <c r="D103" s="7">
        <v>1009.9</v>
      </c>
      <c r="G103">
        <f t="shared" si="2"/>
        <v>9.4375540172131345E-3</v>
      </c>
      <c r="H103">
        <f t="shared" si="3"/>
        <v>-9.3980313597474829E-4</v>
      </c>
    </row>
    <row r="104" spans="1:8">
      <c r="A104" t="s">
        <v>373</v>
      </c>
      <c r="B104" s="7">
        <v>17991.95</v>
      </c>
      <c r="C104" t="s">
        <v>373</v>
      </c>
      <c r="D104" s="7">
        <v>1010.85</v>
      </c>
      <c r="G104">
        <f t="shared" si="2"/>
        <v>2.5632524330001516E-3</v>
      </c>
      <c r="H104">
        <f t="shared" si="3"/>
        <v>-2.4981914637086988E-2</v>
      </c>
    </row>
    <row r="105" spans="1:8">
      <c r="A105" t="s">
        <v>374</v>
      </c>
      <c r="B105" s="7">
        <v>17945.95</v>
      </c>
      <c r="C105" t="s">
        <v>374</v>
      </c>
      <c r="D105" s="7">
        <v>1036.75</v>
      </c>
      <c r="G105">
        <f t="shared" si="2"/>
        <v>2.8359560105504222E-3</v>
      </c>
      <c r="H105">
        <f t="shared" si="3"/>
        <v>-5.897017930770021E-3</v>
      </c>
    </row>
    <row r="106" spans="1:8">
      <c r="A106" t="s">
        <v>375</v>
      </c>
      <c r="B106" s="7">
        <v>17895.2</v>
      </c>
      <c r="C106" t="s">
        <v>375</v>
      </c>
      <c r="D106" s="7">
        <v>1042.9000000000001</v>
      </c>
      <c r="G106">
        <f t="shared" si="2"/>
        <v>5.893644588217839E-3</v>
      </c>
      <c r="H106">
        <f t="shared" si="3"/>
        <v>6.0290358365890917E-3</v>
      </c>
    </row>
    <row r="107" spans="1:8">
      <c r="A107" t="s">
        <v>376</v>
      </c>
      <c r="B107" s="7">
        <v>17790.349999999999</v>
      </c>
      <c r="C107" t="s">
        <v>376</v>
      </c>
      <c r="D107" s="7">
        <v>1036.6500000000001</v>
      </c>
      <c r="G107">
        <f t="shared" si="2"/>
        <v>8.1803241527824699E-3</v>
      </c>
      <c r="H107">
        <f t="shared" si="3"/>
        <v>3.380703066566948E-2</v>
      </c>
    </row>
    <row r="108" spans="1:8">
      <c r="A108" t="s">
        <v>377</v>
      </c>
      <c r="B108" s="7">
        <v>17646</v>
      </c>
      <c r="C108" t="s">
        <v>377</v>
      </c>
      <c r="D108" s="7">
        <v>1002.75</v>
      </c>
      <c r="G108">
        <f t="shared" si="2"/>
        <v>-9.8921014683850395E-3</v>
      </c>
      <c r="H108">
        <f t="shared" si="3"/>
        <v>4.4575778824000878E-3</v>
      </c>
    </row>
    <row r="109" spans="1:8">
      <c r="A109" t="s">
        <v>378</v>
      </c>
      <c r="B109" s="7">
        <v>17822.3</v>
      </c>
      <c r="C109" t="s">
        <v>378</v>
      </c>
      <c r="D109">
        <v>998.3</v>
      </c>
      <c r="G109">
        <f t="shared" si="2"/>
        <v>7.4076167596974773E-3</v>
      </c>
      <c r="H109">
        <f t="shared" si="3"/>
        <v>1.0732003644831289E-2</v>
      </c>
    </row>
    <row r="110" spans="1:8">
      <c r="A110" t="s">
        <v>379</v>
      </c>
      <c r="B110" s="7">
        <v>17691.25</v>
      </c>
      <c r="C110" t="s">
        <v>379</v>
      </c>
      <c r="D110">
        <v>987.7</v>
      </c>
      <c r="G110">
        <f t="shared" si="2"/>
        <v>9.0805125470210246E-3</v>
      </c>
      <c r="H110">
        <f t="shared" si="3"/>
        <v>3.4728406055209327E-2</v>
      </c>
    </row>
    <row r="111" spans="1:8">
      <c r="A111" t="s">
        <v>380</v>
      </c>
      <c r="B111" s="7">
        <v>17532.05</v>
      </c>
      <c r="C111" t="s">
        <v>380</v>
      </c>
      <c r="D111">
        <v>954.55</v>
      </c>
      <c r="G111">
        <f t="shared" si="2"/>
        <v>-4.8870057298866509E-3</v>
      </c>
      <c r="H111">
        <f t="shared" si="3"/>
        <v>1.2087154747389084E-2</v>
      </c>
    </row>
    <row r="112" spans="1:8">
      <c r="A112" t="s">
        <v>381</v>
      </c>
      <c r="B112" s="7">
        <v>17618.150000000001</v>
      </c>
      <c r="C112" t="s">
        <v>381</v>
      </c>
      <c r="D112">
        <v>943.15</v>
      </c>
      <c r="G112">
        <f t="shared" si="2"/>
        <v>-5.2593541976024838E-3</v>
      </c>
      <c r="H112">
        <f t="shared" si="3"/>
        <v>-2.6023648474208794E-2</v>
      </c>
    </row>
    <row r="113" spans="1:8">
      <c r="A113" t="s">
        <v>382</v>
      </c>
      <c r="B113" s="7">
        <v>17711.3</v>
      </c>
      <c r="C113" t="s">
        <v>382</v>
      </c>
      <c r="D113">
        <v>968.35</v>
      </c>
      <c r="G113">
        <f t="shared" si="2"/>
        <v>-2.1015742086699651E-3</v>
      </c>
      <c r="H113">
        <f t="shared" si="3"/>
        <v>4.6751702518646576E-2</v>
      </c>
    </row>
    <row r="114" spans="1:8">
      <c r="A114" t="s">
        <v>383</v>
      </c>
      <c r="B114" s="7">
        <v>17748.599999999999</v>
      </c>
      <c r="C114" t="s">
        <v>383</v>
      </c>
      <c r="D114">
        <v>925.1</v>
      </c>
      <c r="G114">
        <f t="shared" si="2"/>
        <v>-5.9646823596619658E-3</v>
      </c>
      <c r="H114">
        <f t="shared" si="3"/>
        <v>-2.3847209032394234E-2</v>
      </c>
    </row>
    <row r="115" spans="1:8">
      <c r="A115" t="s">
        <v>384</v>
      </c>
      <c r="B115" s="7">
        <v>17855.099999999999</v>
      </c>
      <c r="C115" t="s">
        <v>384</v>
      </c>
      <c r="D115">
        <v>947.7</v>
      </c>
      <c r="G115">
        <f t="shared" si="2"/>
        <v>1.0642349830836118E-4</v>
      </c>
      <c r="H115">
        <f t="shared" si="3"/>
        <v>-6.3271116735197364E-4</v>
      </c>
    </row>
    <row r="116" spans="1:8">
      <c r="A116" t="s">
        <v>385</v>
      </c>
      <c r="B116" s="7">
        <v>17853.2</v>
      </c>
      <c r="C116" t="s">
        <v>385</v>
      </c>
      <c r="D116">
        <v>948.3</v>
      </c>
      <c r="G116">
        <f t="shared" si="2"/>
        <v>1.6972498940972525E-3</v>
      </c>
      <c r="H116">
        <f t="shared" si="3"/>
        <v>-2.5235133884977223E-2</v>
      </c>
    </row>
    <row r="117" spans="1:8">
      <c r="A117" t="s">
        <v>386</v>
      </c>
      <c r="B117" s="7">
        <v>17822.95</v>
      </c>
      <c r="C117" t="s">
        <v>386</v>
      </c>
      <c r="D117">
        <v>972.85</v>
      </c>
      <c r="G117">
        <f t="shared" si="2"/>
        <v>1.574659550398505E-2</v>
      </c>
      <c r="H117">
        <f t="shared" si="3"/>
        <v>1.6473616473615671E-3</v>
      </c>
    </row>
    <row r="118" spans="1:8">
      <c r="A118" t="s">
        <v>387</v>
      </c>
      <c r="B118" s="7">
        <v>17546.650000000001</v>
      </c>
      <c r="C118" t="s">
        <v>387</v>
      </c>
      <c r="D118">
        <v>971.25</v>
      </c>
      <c r="G118">
        <f t="shared" si="2"/>
        <v>-8.7404623619169453E-4</v>
      </c>
      <c r="H118">
        <f t="shared" si="3"/>
        <v>4.6944055190255352E-2</v>
      </c>
    </row>
    <row r="119" spans="1:8">
      <c r="A119" t="s">
        <v>388</v>
      </c>
      <c r="B119" s="7">
        <v>17562</v>
      </c>
      <c r="C119" t="s">
        <v>388</v>
      </c>
      <c r="D119">
        <v>927.7</v>
      </c>
      <c r="G119">
        <f t="shared" si="2"/>
        <v>9.4901965292666368E-3</v>
      </c>
      <c r="H119">
        <f t="shared" si="3"/>
        <v>3.4070628954627757E-3</v>
      </c>
    </row>
    <row r="120" spans="1:8">
      <c r="A120" t="s">
        <v>389</v>
      </c>
      <c r="B120" s="7">
        <v>17396.900000000001</v>
      </c>
      <c r="C120" t="s">
        <v>389</v>
      </c>
      <c r="D120">
        <v>924.55</v>
      </c>
      <c r="G120">
        <f t="shared" si="2"/>
        <v>-1.0705055117528173E-2</v>
      </c>
      <c r="H120">
        <f t="shared" si="3"/>
        <v>4.074970450835802E-2</v>
      </c>
    </row>
    <row r="121" spans="1:8">
      <c r="A121" t="s">
        <v>390</v>
      </c>
      <c r="B121" s="7">
        <v>17585.150000000001</v>
      </c>
      <c r="C121" t="s">
        <v>390</v>
      </c>
      <c r="D121">
        <v>888.35</v>
      </c>
      <c r="G121">
        <f t="shared" si="2"/>
        <v>-2.5156697580758225E-3</v>
      </c>
      <c r="H121">
        <f t="shared" si="3"/>
        <v>4.9997045091897618E-2</v>
      </c>
    </row>
    <row r="122" spans="1:8">
      <c r="A122" t="s">
        <v>391</v>
      </c>
      <c r="B122" s="7">
        <v>17629.5</v>
      </c>
      <c r="C122" t="s">
        <v>391</v>
      </c>
      <c r="D122">
        <v>846.05</v>
      </c>
      <c r="G122">
        <f t="shared" si="2"/>
        <v>6.2815898900936418E-3</v>
      </c>
      <c r="H122">
        <f t="shared" si="3"/>
        <v>3.3799810246677442E-3</v>
      </c>
    </row>
    <row r="123" spans="1:8">
      <c r="A123" t="s">
        <v>392</v>
      </c>
      <c r="B123" s="7">
        <v>17519.45</v>
      </c>
      <c r="C123" t="s">
        <v>392</v>
      </c>
      <c r="D123">
        <v>843.2</v>
      </c>
      <c r="G123">
        <f t="shared" si="2"/>
        <v>8.0235903337169123E-3</v>
      </c>
      <c r="H123">
        <f t="shared" si="3"/>
        <v>3.8692779332103466E-3</v>
      </c>
    </row>
    <row r="124" spans="1:8">
      <c r="A124" t="s">
        <v>393</v>
      </c>
      <c r="B124" s="7">
        <v>17380</v>
      </c>
      <c r="C124" t="s">
        <v>393</v>
      </c>
      <c r="D124">
        <v>839.95</v>
      </c>
      <c r="G124">
        <f t="shared" si="2"/>
        <v>1.4231963722897145E-3</v>
      </c>
      <c r="H124">
        <f t="shared" si="3"/>
        <v>1.2516390511385644E-3</v>
      </c>
    </row>
    <row r="125" spans="1:8">
      <c r="A125" t="s">
        <v>394</v>
      </c>
      <c r="B125" s="7">
        <v>17355.3</v>
      </c>
      <c r="C125" t="s">
        <v>394</v>
      </c>
      <c r="D125">
        <v>838.9</v>
      </c>
      <c r="G125">
        <f t="shared" si="2"/>
        <v>-8.0314348633370169E-4</v>
      </c>
      <c r="H125">
        <f t="shared" si="3"/>
        <v>7.6876876876876832E-3</v>
      </c>
    </row>
    <row r="126" spans="1:8">
      <c r="A126" t="s">
        <v>395</v>
      </c>
      <c r="B126" s="7">
        <v>17369.25</v>
      </c>
      <c r="C126" t="s">
        <v>395</v>
      </c>
      <c r="D126">
        <v>832.5</v>
      </c>
      <c r="G126">
        <f t="shared" si="2"/>
        <v>9.0759789091543475E-4</v>
      </c>
      <c r="H126">
        <f t="shared" si="3"/>
        <v>-1.2338355676829948E-2</v>
      </c>
    </row>
    <row r="127" spans="1:8">
      <c r="A127" t="s">
        <v>396</v>
      </c>
      <c r="B127" s="7">
        <v>17353.5</v>
      </c>
      <c r="C127" t="s">
        <v>396</v>
      </c>
      <c r="D127">
        <v>842.9</v>
      </c>
      <c r="G127">
        <f t="shared" si="2"/>
        <v>-4.9533178590144278E-4</v>
      </c>
      <c r="H127">
        <f t="shared" si="3"/>
        <v>2.2874825556701728E-2</v>
      </c>
    </row>
    <row r="128" spans="1:8">
      <c r="A128" t="s">
        <v>397</v>
      </c>
      <c r="B128" s="7">
        <v>17362.099999999999</v>
      </c>
      <c r="C128" t="s">
        <v>397</v>
      </c>
      <c r="D128">
        <v>824.05</v>
      </c>
      <c r="G128">
        <f t="shared" si="2"/>
        <v>-9.0345153011317514E-4</v>
      </c>
      <c r="H128">
        <f t="shared" si="3"/>
        <v>4.6944479735738787E-2</v>
      </c>
    </row>
    <row r="129" spans="1:8">
      <c r="A129" t="s">
        <v>398</v>
      </c>
      <c r="B129" s="7">
        <v>17377.8</v>
      </c>
      <c r="C129" t="s">
        <v>398</v>
      </c>
      <c r="D129">
        <v>787.1</v>
      </c>
      <c r="G129">
        <f t="shared" si="2"/>
        <v>3.1286799510494845E-3</v>
      </c>
      <c r="H129">
        <f t="shared" si="3"/>
        <v>4.9676601987064029E-2</v>
      </c>
    </row>
    <row r="130" spans="1:8">
      <c r="A130" t="s">
        <v>399</v>
      </c>
      <c r="B130" s="7">
        <v>17323.599999999999</v>
      </c>
      <c r="C130" t="s">
        <v>399</v>
      </c>
      <c r="D130">
        <v>749.85</v>
      </c>
      <c r="G130">
        <f t="shared" si="2"/>
        <v>5.1902762828452964E-3</v>
      </c>
      <c r="H130">
        <f t="shared" si="3"/>
        <v>-2.4610882000798417E-3</v>
      </c>
    </row>
    <row r="131" spans="1:8">
      <c r="A131" t="s">
        <v>400</v>
      </c>
      <c r="B131" s="7">
        <v>17234.150000000001</v>
      </c>
      <c r="C131" t="s">
        <v>400</v>
      </c>
      <c r="D131">
        <v>751.7</v>
      </c>
      <c r="G131">
        <f t="shared" ref="G131:G194" si="4">B131/B132-1</f>
        <v>9.2467608520607758E-3</v>
      </c>
      <c r="H131">
        <f t="shared" ref="H131:H194" si="5">D131/D132-1</f>
        <v>2.7403813298708446E-2</v>
      </c>
    </row>
    <row r="132" spans="1:8">
      <c r="A132" t="s">
        <v>401</v>
      </c>
      <c r="B132" s="7">
        <v>17076.25</v>
      </c>
      <c r="C132" t="s">
        <v>401</v>
      </c>
      <c r="D132">
        <v>731.65</v>
      </c>
      <c r="G132">
        <f t="shared" si="4"/>
        <v>-3.2657802267076486E-3</v>
      </c>
      <c r="H132">
        <f t="shared" si="5"/>
        <v>6.6730875068794493E-3</v>
      </c>
    </row>
    <row r="133" spans="1:8">
      <c r="A133" t="s">
        <v>402</v>
      </c>
      <c r="B133" s="7">
        <v>17132.2</v>
      </c>
      <c r="C133" t="s">
        <v>402</v>
      </c>
      <c r="D133">
        <v>726.8</v>
      </c>
      <c r="G133">
        <f t="shared" si="4"/>
        <v>1.1880539009689439E-2</v>
      </c>
      <c r="H133">
        <f t="shared" si="5"/>
        <v>-1.9626357321103516E-2</v>
      </c>
    </row>
    <row r="134" spans="1:8">
      <c r="A134" t="s">
        <v>403</v>
      </c>
      <c r="B134" s="7">
        <v>16931.05</v>
      </c>
      <c r="C134" t="s">
        <v>403</v>
      </c>
      <c r="D134">
        <v>741.35</v>
      </c>
      <c r="G134">
        <f t="shared" si="4"/>
        <v>1.3519742355673658E-2</v>
      </c>
      <c r="H134">
        <f t="shared" si="5"/>
        <v>6.5852002715547364E-3</v>
      </c>
    </row>
    <row r="135" spans="1:8">
      <c r="A135" t="s">
        <v>404</v>
      </c>
      <c r="B135" s="7">
        <v>16705.2</v>
      </c>
      <c r="C135" t="s">
        <v>404</v>
      </c>
      <c r="D135">
        <v>736.5</v>
      </c>
      <c r="G135">
        <f t="shared" si="4"/>
        <v>4.1053321231718787E-3</v>
      </c>
      <c r="H135">
        <f t="shared" si="5"/>
        <v>1.0912085649577907E-2</v>
      </c>
    </row>
    <row r="136" spans="1:8">
      <c r="A136" t="s">
        <v>405</v>
      </c>
      <c r="B136" s="7">
        <v>16636.900000000001</v>
      </c>
      <c r="C136" t="s">
        <v>405</v>
      </c>
      <c r="D136">
        <v>728.55</v>
      </c>
      <c r="G136">
        <f t="shared" si="4"/>
        <v>1.3525983414131026E-4</v>
      </c>
      <c r="H136">
        <f t="shared" si="5"/>
        <v>-1.6443987667009718E-3</v>
      </c>
    </row>
    <row r="137" spans="1:8">
      <c r="A137" t="s">
        <v>406</v>
      </c>
      <c r="B137" s="7">
        <v>16634.650000000001</v>
      </c>
      <c r="C137" t="s">
        <v>406</v>
      </c>
      <c r="D137">
        <v>729.75</v>
      </c>
      <c r="G137">
        <f t="shared" si="4"/>
        <v>6.0452582317793713E-4</v>
      </c>
      <c r="H137">
        <f t="shared" si="5"/>
        <v>-6.1287027579162157E-3</v>
      </c>
    </row>
    <row r="138" spans="1:8">
      <c r="A138" t="s">
        <v>407</v>
      </c>
      <c r="B138" s="7">
        <v>16624.599999999999</v>
      </c>
      <c r="C138" t="s">
        <v>407</v>
      </c>
      <c r="D138">
        <v>734.25</v>
      </c>
      <c r="G138">
        <f t="shared" si="4"/>
        <v>7.7683380363653409E-3</v>
      </c>
      <c r="H138">
        <f t="shared" si="5"/>
        <v>1.3177866703463437E-2</v>
      </c>
    </row>
    <row r="139" spans="1:8">
      <c r="A139" t="s">
        <v>408</v>
      </c>
      <c r="B139" s="7">
        <v>16496.45</v>
      </c>
      <c r="C139" t="s">
        <v>408</v>
      </c>
      <c r="D139">
        <v>724.7</v>
      </c>
      <c r="G139">
        <f t="shared" si="4"/>
        <v>2.7932281693565653E-3</v>
      </c>
      <c r="H139">
        <f t="shared" si="5"/>
        <v>-3.3733333333333282E-2</v>
      </c>
    </row>
    <row r="140" spans="1:8">
      <c r="A140" t="s">
        <v>409</v>
      </c>
      <c r="B140" s="7">
        <v>16450.5</v>
      </c>
      <c r="C140" t="s">
        <v>409</v>
      </c>
      <c r="D140">
        <v>750</v>
      </c>
      <c r="G140">
        <f t="shared" si="4"/>
        <v>-7.1429218080916179E-3</v>
      </c>
      <c r="H140">
        <f t="shared" si="5"/>
        <v>-1.7746054613319351E-2</v>
      </c>
    </row>
    <row r="141" spans="1:8">
      <c r="A141" t="s">
        <v>410</v>
      </c>
      <c r="B141" s="7">
        <v>16568.849999999999</v>
      </c>
      <c r="C141" t="s">
        <v>410</v>
      </c>
      <c r="D141">
        <v>763.55</v>
      </c>
      <c r="G141">
        <f t="shared" si="4"/>
        <v>-2.7536022534397908E-3</v>
      </c>
      <c r="H141">
        <f t="shared" si="5"/>
        <v>-4.1085170209992361E-3</v>
      </c>
    </row>
    <row r="142" spans="1:8">
      <c r="A142" t="s">
        <v>411</v>
      </c>
      <c r="B142" s="7">
        <v>16614.599999999999</v>
      </c>
      <c r="C142" t="s">
        <v>411</v>
      </c>
      <c r="D142">
        <v>766.7</v>
      </c>
      <c r="G142">
        <f t="shared" si="4"/>
        <v>3.1123494766964743E-3</v>
      </c>
      <c r="H142">
        <f t="shared" si="5"/>
        <v>-4.8026998961577805E-3</v>
      </c>
    </row>
    <row r="143" spans="1:8">
      <c r="A143" t="s">
        <v>412</v>
      </c>
      <c r="B143" s="7">
        <v>16563.05</v>
      </c>
      <c r="C143" t="s">
        <v>412</v>
      </c>
      <c r="D143">
        <v>770.4</v>
      </c>
      <c r="G143">
        <f t="shared" si="4"/>
        <v>2.0539533307923907E-3</v>
      </c>
      <c r="H143">
        <f t="shared" si="5"/>
        <v>5.5472166024930214E-3</v>
      </c>
    </row>
    <row r="144" spans="1:8">
      <c r="A144" t="s">
        <v>413</v>
      </c>
      <c r="B144" s="7">
        <v>16529.099999999999</v>
      </c>
      <c r="C144" t="s">
        <v>413</v>
      </c>
      <c r="D144">
        <v>766.15</v>
      </c>
      <c r="G144">
        <f t="shared" si="4"/>
        <v>1.006453032191823E-2</v>
      </c>
      <c r="H144">
        <f t="shared" si="5"/>
        <v>6.8335633090215175E-3</v>
      </c>
    </row>
    <row r="145" spans="1:8">
      <c r="A145" t="s">
        <v>414</v>
      </c>
      <c r="B145" s="7">
        <v>16364.4</v>
      </c>
      <c r="C145" t="s">
        <v>414</v>
      </c>
      <c r="D145">
        <v>760.95</v>
      </c>
      <c r="G145">
        <f t="shared" si="4"/>
        <v>5.0453714934974858E-3</v>
      </c>
      <c r="H145">
        <f t="shared" si="5"/>
        <v>8.2814363323173712E-3</v>
      </c>
    </row>
    <row r="146" spans="1:8">
      <c r="A146" t="s">
        <v>415</v>
      </c>
      <c r="B146" s="7">
        <v>16282.25</v>
      </c>
      <c r="C146" t="s">
        <v>415</v>
      </c>
      <c r="D146">
        <v>754.7</v>
      </c>
      <c r="G146">
        <f t="shared" si="4"/>
        <v>1.3206307086566227E-4</v>
      </c>
      <c r="H146">
        <f t="shared" si="5"/>
        <v>-1.6741580353071384E-2</v>
      </c>
    </row>
    <row r="147" spans="1:8">
      <c r="A147" t="s">
        <v>416</v>
      </c>
      <c r="B147" s="7">
        <v>16280.1</v>
      </c>
      <c r="C147" t="s">
        <v>416</v>
      </c>
      <c r="D147">
        <v>767.55</v>
      </c>
      <c r="G147">
        <f t="shared" si="4"/>
        <v>1.3439330801285898E-3</v>
      </c>
      <c r="H147">
        <f t="shared" si="5"/>
        <v>-4.9238201412114435E-2</v>
      </c>
    </row>
    <row r="148" spans="1:8">
      <c r="A148" t="s">
        <v>417</v>
      </c>
      <c r="B148" s="7">
        <v>16258.25</v>
      </c>
      <c r="C148" t="s">
        <v>417</v>
      </c>
      <c r="D148">
        <v>807.3</v>
      </c>
      <c r="G148">
        <f t="shared" si="4"/>
        <v>1.2347427670553746E-3</v>
      </c>
      <c r="H148">
        <f t="shared" si="5"/>
        <v>1.3941220798794118E-2</v>
      </c>
    </row>
    <row r="149" spans="1:8">
      <c r="A149" t="s">
        <v>418</v>
      </c>
      <c r="B149" s="7">
        <v>16238.2</v>
      </c>
      <c r="C149" t="s">
        <v>418</v>
      </c>
      <c r="D149">
        <v>796.2</v>
      </c>
      <c r="G149">
        <f t="shared" si="4"/>
        <v>-3.4612693775851744E-3</v>
      </c>
      <c r="H149">
        <f t="shared" si="5"/>
        <v>7.6567740302475595E-3</v>
      </c>
    </row>
    <row r="150" spans="1:8">
      <c r="A150" t="s">
        <v>419</v>
      </c>
      <c r="B150" s="7">
        <v>16294.6</v>
      </c>
      <c r="C150" t="s">
        <v>419</v>
      </c>
      <c r="D150">
        <v>790.15</v>
      </c>
      <c r="G150">
        <f t="shared" si="4"/>
        <v>2.201884517922581E-3</v>
      </c>
      <c r="H150">
        <f t="shared" si="5"/>
        <v>3.7010302513288185E-2</v>
      </c>
    </row>
    <row r="151" spans="1:8">
      <c r="A151" t="s">
        <v>420</v>
      </c>
      <c r="B151" s="7">
        <v>16258.8</v>
      </c>
      <c r="C151" t="s">
        <v>420</v>
      </c>
      <c r="D151">
        <v>761.95</v>
      </c>
      <c r="G151">
        <f t="shared" si="4"/>
        <v>7.9382545758877043E-3</v>
      </c>
      <c r="H151">
        <f t="shared" si="5"/>
        <v>-4.7205201950731523E-2</v>
      </c>
    </row>
    <row r="152" spans="1:8">
      <c r="A152" t="s">
        <v>421</v>
      </c>
      <c r="B152" s="7">
        <v>16130.75</v>
      </c>
      <c r="C152" t="s">
        <v>421</v>
      </c>
      <c r="D152">
        <v>799.7</v>
      </c>
      <c r="G152">
        <f t="shared" si="4"/>
        <v>1.5460980853186701E-2</v>
      </c>
      <c r="H152">
        <f t="shared" si="5"/>
        <v>1.3497243520689484E-2</v>
      </c>
    </row>
    <row r="153" spans="1:8">
      <c r="A153" t="s">
        <v>422</v>
      </c>
      <c r="B153" s="7">
        <v>15885.15</v>
      </c>
      <c r="C153" t="s">
        <v>422</v>
      </c>
      <c r="D153">
        <v>789.05</v>
      </c>
      <c r="G153">
        <f t="shared" si="4"/>
        <v>7.7459628688609783E-3</v>
      </c>
      <c r="H153">
        <f t="shared" si="5"/>
        <v>1.6948060317051095E-2</v>
      </c>
    </row>
    <row r="154" spans="1:8">
      <c r="A154" t="s">
        <v>423</v>
      </c>
      <c r="B154" s="7">
        <v>15763.05</v>
      </c>
      <c r="C154" t="s">
        <v>423</v>
      </c>
      <c r="D154">
        <v>775.9</v>
      </c>
      <c r="G154">
        <f t="shared" si="4"/>
        <v>-9.7601475430109108E-4</v>
      </c>
      <c r="H154">
        <f t="shared" si="5"/>
        <v>1.9981595898514337E-2</v>
      </c>
    </row>
    <row r="155" spans="1:8">
      <c r="A155" t="s">
        <v>424</v>
      </c>
      <c r="B155" s="7">
        <v>15778.45</v>
      </c>
      <c r="C155" t="s">
        <v>424</v>
      </c>
      <c r="D155">
        <v>760.7</v>
      </c>
      <c r="G155">
        <f t="shared" si="4"/>
        <v>4.3954574967854931E-3</v>
      </c>
      <c r="H155">
        <f t="shared" si="5"/>
        <v>1.861274772362087E-2</v>
      </c>
    </row>
    <row r="156" spans="1:8">
      <c r="A156" t="s">
        <v>425</v>
      </c>
      <c r="B156" s="7">
        <v>15709.4</v>
      </c>
      <c r="C156" t="s">
        <v>425</v>
      </c>
      <c r="D156">
        <v>746.8</v>
      </c>
      <c r="G156">
        <f t="shared" si="4"/>
        <v>-2.3529112911164773E-3</v>
      </c>
      <c r="H156">
        <f t="shared" si="5"/>
        <v>2.5753725705652153E-2</v>
      </c>
    </row>
    <row r="157" spans="1:8">
      <c r="A157" t="s">
        <v>426</v>
      </c>
      <c r="B157" s="7">
        <v>15746.45</v>
      </c>
      <c r="C157" t="s">
        <v>426</v>
      </c>
      <c r="D157">
        <v>728.05</v>
      </c>
      <c r="G157">
        <f t="shared" si="4"/>
        <v>-4.929081263487789E-3</v>
      </c>
      <c r="H157">
        <f t="shared" si="5"/>
        <v>-2.2095366017461426E-2</v>
      </c>
    </row>
    <row r="158" spans="1:8">
      <c r="A158" t="s">
        <v>427</v>
      </c>
      <c r="B158" s="7">
        <v>15824.45</v>
      </c>
      <c r="C158" t="s">
        <v>427</v>
      </c>
      <c r="D158">
        <v>744.5</v>
      </c>
      <c r="G158">
        <f t="shared" si="4"/>
        <v>-1.9929301433836422E-3</v>
      </c>
      <c r="H158">
        <f t="shared" si="5"/>
        <v>6.421088205474712E-3</v>
      </c>
    </row>
    <row r="159" spans="1:8">
      <c r="A159" t="s">
        <v>428</v>
      </c>
      <c r="B159" s="7">
        <v>15856.05</v>
      </c>
      <c r="C159" t="s">
        <v>428</v>
      </c>
      <c r="D159">
        <v>739.75</v>
      </c>
      <c r="G159">
        <f t="shared" si="4"/>
        <v>2.022238301825352E-3</v>
      </c>
      <c r="H159">
        <f t="shared" si="5"/>
        <v>-1.8216165159897768E-3</v>
      </c>
    </row>
    <row r="160" spans="1:8">
      <c r="A160" t="s">
        <v>429</v>
      </c>
      <c r="B160" s="7">
        <v>15824.05</v>
      </c>
      <c r="C160" t="s">
        <v>429</v>
      </c>
      <c r="D160">
        <v>741.1</v>
      </c>
      <c r="G160">
        <f t="shared" si="4"/>
        <v>1.2279220322285456E-2</v>
      </c>
      <c r="H160">
        <f t="shared" si="5"/>
        <v>-6.6349440386032077E-3</v>
      </c>
    </row>
    <row r="161" spans="1:8">
      <c r="A161" t="s">
        <v>430</v>
      </c>
      <c r="B161" s="7">
        <v>15632.1</v>
      </c>
      <c r="C161" t="s">
        <v>430</v>
      </c>
      <c r="D161">
        <v>746.05</v>
      </c>
      <c r="G161">
        <f t="shared" si="4"/>
        <v>-7.6369315151976203E-3</v>
      </c>
      <c r="H161">
        <f t="shared" si="5"/>
        <v>-1.047814841833028E-2</v>
      </c>
    </row>
    <row r="162" spans="1:8">
      <c r="A162" t="s">
        <v>431</v>
      </c>
      <c r="B162" s="7">
        <v>15752.4</v>
      </c>
      <c r="C162" t="s">
        <v>431</v>
      </c>
      <c r="D162">
        <v>753.95</v>
      </c>
      <c r="G162">
        <f t="shared" si="4"/>
        <v>-1.0738912543803436E-2</v>
      </c>
      <c r="H162">
        <f t="shared" si="5"/>
        <v>-1.3735365295310387E-2</v>
      </c>
    </row>
    <row r="163" spans="1:8">
      <c r="A163" t="s">
        <v>432</v>
      </c>
      <c r="B163" s="7">
        <v>15923.4</v>
      </c>
      <c r="C163" t="s">
        <v>432</v>
      </c>
      <c r="D163">
        <v>764.45</v>
      </c>
      <c r="G163">
        <f t="shared" si="4"/>
        <v>-5.023800253711741E-5</v>
      </c>
      <c r="H163">
        <f t="shared" si="5"/>
        <v>-1.1508372664382205E-2</v>
      </c>
    </row>
    <row r="164" spans="1:8">
      <c r="A164" t="s">
        <v>433</v>
      </c>
      <c r="B164" s="7">
        <v>15924.2</v>
      </c>
      <c r="C164" t="s">
        <v>433</v>
      </c>
      <c r="D164">
        <v>773.35</v>
      </c>
      <c r="G164">
        <f t="shared" si="4"/>
        <v>4.4310723825924381E-3</v>
      </c>
      <c r="H164">
        <f t="shared" si="5"/>
        <v>-4.3131196086004797E-3</v>
      </c>
    </row>
    <row r="165" spans="1:8">
      <c r="A165" t="s">
        <v>434</v>
      </c>
      <c r="B165" s="7">
        <v>15853.95</v>
      </c>
      <c r="C165" t="s">
        <v>434</v>
      </c>
      <c r="D165">
        <v>776.7</v>
      </c>
      <c r="G165">
        <f t="shared" si="4"/>
        <v>2.6308549962530403E-3</v>
      </c>
      <c r="H165">
        <f t="shared" si="5"/>
        <v>-1.9132411441560859E-2</v>
      </c>
    </row>
    <row r="166" spans="1:8">
      <c r="A166" t="s">
        <v>435</v>
      </c>
      <c r="B166" s="7">
        <v>15812.35</v>
      </c>
      <c r="C166" t="s">
        <v>435</v>
      </c>
      <c r="D166">
        <v>791.85</v>
      </c>
      <c r="G166">
        <f t="shared" si="4"/>
        <v>7.6309853051756971E-3</v>
      </c>
      <c r="H166">
        <f t="shared" si="5"/>
        <v>4.7212854592342923E-2</v>
      </c>
    </row>
    <row r="167" spans="1:8">
      <c r="A167" t="s">
        <v>436</v>
      </c>
      <c r="B167" s="7">
        <v>15692.6</v>
      </c>
      <c r="C167" t="s">
        <v>436</v>
      </c>
      <c r="D167">
        <v>756.15</v>
      </c>
      <c r="G167">
        <f t="shared" si="4"/>
        <v>1.7845989113962624E-4</v>
      </c>
      <c r="H167">
        <f t="shared" si="5"/>
        <v>8.401680336067141E-3</v>
      </c>
    </row>
    <row r="168" spans="1:8">
      <c r="A168" t="s">
        <v>437</v>
      </c>
      <c r="B168" s="7">
        <v>15689.8</v>
      </c>
      <c r="C168" t="s">
        <v>437</v>
      </c>
      <c r="D168">
        <v>749.85</v>
      </c>
      <c r="G168">
        <f t="shared" si="4"/>
        <v>-2.4224467347834233E-3</v>
      </c>
      <c r="H168">
        <f t="shared" si="5"/>
        <v>-9.7068145800317529E-3</v>
      </c>
    </row>
    <row r="169" spans="1:8">
      <c r="A169" t="s">
        <v>438</v>
      </c>
      <c r="B169" s="7">
        <v>15727.9</v>
      </c>
      <c r="C169" t="s">
        <v>438</v>
      </c>
      <c r="D169">
        <v>757.2</v>
      </c>
      <c r="G169">
        <f t="shared" si="4"/>
        <v>-9.5562559628203925E-3</v>
      </c>
      <c r="H169">
        <f t="shared" si="5"/>
        <v>1.5421751374547377E-2</v>
      </c>
    </row>
    <row r="170" spans="1:8">
      <c r="A170" t="s">
        <v>439</v>
      </c>
      <c r="B170" s="7">
        <v>15879.65</v>
      </c>
      <c r="C170" t="s">
        <v>439</v>
      </c>
      <c r="D170">
        <v>745.7</v>
      </c>
      <c r="G170">
        <f t="shared" si="4"/>
        <v>3.8815924644002298E-3</v>
      </c>
      <c r="H170">
        <f t="shared" si="5"/>
        <v>4.5789215342542766E-2</v>
      </c>
    </row>
    <row r="171" spans="1:8">
      <c r="A171" t="s">
        <v>440</v>
      </c>
      <c r="B171" s="7">
        <v>15818.25</v>
      </c>
      <c r="C171" t="s">
        <v>440</v>
      </c>
      <c r="D171">
        <v>713.05</v>
      </c>
      <c r="G171">
        <f t="shared" si="4"/>
        <v>-1.0167768174885738E-3</v>
      </c>
      <c r="H171">
        <f t="shared" si="5"/>
        <v>-2.2388581823270526E-3</v>
      </c>
    </row>
    <row r="172" spans="1:8">
      <c r="A172" t="s">
        <v>441</v>
      </c>
      <c r="B172" s="7">
        <v>15834.35</v>
      </c>
      <c r="C172" t="s">
        <v>441</v>
      </c>
      <c r="D172">
        <v>714.65</v>
      </c>
      <c r="G172">
        <f t="shared" si="4"/>
        <v>7.1332256300009611E-3</v>
      </c>
      <c r="H172">
        <f t="shared" si="5"/>
        <v>8.5379621789443139E-3</v>
      </c>
    </row>
    <row r="173" spans="1:8">
      <c r="A173" t="s">
        <v>442</v>
      </c>
      <c r="B173" s="7">
        <v>15722.2</v>
      </c>
      <c r="C173" t="s">
        <v>442</v>
      </c>
      <c r="D173">
        <v>708.6</v>
      </c>
      <c r="G173">
        <f t="shared" si="4"/>
        <v>2.6913265306123257E-3</v>
      </c>
      <c r="H173">
        <f t="shared" si="5"/>
        <v>-1.4053151523584329E-2</v>
      </c>
    </row>
    <row r="174" spans="1:8">
      <c r="A174" t="s">
        <v>443</v>
      </c>
      <c r="B174" s="7">
        <v>15680</v>
      </c>
      <c r="C174" t="s">
        <v>443</v>
      </c>
      <c r="D174">
        <v>718.7</v>
      </c>
      <c r="G174">
        <f t="shared" si="4"/>
        <v>-2.639697229908089E-3</v>
      </c>
      <c r="H174">
        <f t="shared" si="5"/>
        <v>1.7052288969079621E-2</v>
      </c>
    </row>
    <row r="175" spans="1:8">
      <c r="A175" t="s">
        <v>444</v>
      </c>
      <c r="B175" s="7">
        <v>15721.5</v>
      </c>
      <c r="C175" t="s">
        <v>444</v>
      </c>
      <c r="D175">
        <v>706.65</v>
      </c>
      <c r="G175">
        <f t="shared" si="4"/>
        <v>-1.7112795227467448E-3</v>
      </c>
      <c r="H175">
        <f t="shared" si="5"/>
        <v>9.8606645230439049E-3</v>
      </c>
    </row>
    <row r="176" spans="1:8">
      <c r="A176" t="s">
        <v>445</v>
      </c>
      <c r="B176" s="7">
        <v>15748.45</v>
      </c>
      <c r="C176" t="s">
        <v>445</v>
      </c>
      <c r="D176">
        <v>699.75</v>
      </c>
      <c r="G176">
        <f t="shared" si="4"/>
        <v>-4.1891404832212764E-3</v>
      </c>
      <c r="H176">
        <f t="shared" si="5"/>
        <v>-2.1670744494931893E-2</v>
      </c>
    </row>
    <row r="177" spans="1:8">
      <c r="A177" t="s">
        <v>446</v>
      </c>
      <c r="B177" s="7">
        <v>15814.7</v>
      </c>
      <c r="C177" t="s">
        <v>446</v>
      </c>
      <c r="D177">
        <v>715.25</v>
      </c>
      <c r="G177">
        <f t="shared" si="4"/>
        <v>-2.8782466969518028E-3</v>
      </c>
      <c r="H177">
        <f t="shared" si="5"/>
        <v>2.6846601105448453E-2</v>
      </c>
    </row>
    <row r="178" spans="1:8">
      <c r="A178" t="s">
        <v>447</v>
      </c>
      <c r="B178" s="7">
        <v>15860.35</v>
      </c>
      <c r="C178" t="s">
        <v>447</v>
      </c>
      <c r="D178">
        <v>696.55</v>
      </c>
      <c r="G178">
        <f t="shared" si="4"/>
        <v>4.4267262807582419E-3</v>
      </c>
      <c r="H178">
        <f t="shared" si="5"/>
        <v>2.3059411030329713E-2</v>
      </c>
    </row>
    <row r="179" spans="1:8">
      <c r="A179" t="s">
        <v>448</v>
      </c>
      <c r="B179" s="7">
        <v>15790.45</v>
      </c>
      <c r="C179" t="s">
        <v>448</v>
      </c>
      <c r="D179">
        <v>680.85</v>
      </c>
      <c r="G179">
        <f t="shared" si="4"/>
        <v>6.5978408804769906E-3</v>
      </c>
      <c r="H179">
        <f t="shared" si="5"/>
        <v>-1.1541811846689787E-2</v>
      </c>
    </row>
    <row r="180" spans="1:8">
      <c r="A180" t="s">
        <v>449</v>
      </c>
      <c r="B180" s="7">
        <v>15686.95</v>
      </c>
      <c r="C180" t="s">
        <v>449</v>
      </c>
      <c r="D180">
        <v>688.8</v>
      </c>
      <c r="G180">
        <f t="shared" si="4"/>
        <v>-5.4397616141762528E-3</v>
      </c>
      <c r="H180">
        <f t="shared" si="5"/>
        <v>-1.7391304347826875E-3</v>
      </c>
    </row>
    <row r="181" spans="1:8">
      <c r="A181" t="s">
        <v>450</v>
      </c>
      <c r="B181" s="7">
        <v>15772.75</v>
      </c>
      <c r="C181" t="s">
        <v>450</v>
      </c>
      <c r="D181">
        <v>690</v>
      </c>
      <c r="G181">
        <f t="shared" si="4"/>
        <v>1.6670371193598932E-3</v>
      </c>
      <c r="H181">
        <f t="shared" si="5"/>
        <v>-2.962213712881967E-3</v>
      </c>
    </row>
    <row r="182" spans="1:8">
      <c r="A182" t="s">
        <v>451</v>
      </c>
      <c r="B182" s="7">
        <v>15746.5</v>
      </c>
      <c r="C182" t="s">
        <v>451</v>
      </c>
      <c r="D182">
        <v>692.05</v>
      </c>
      <c r="G182">
        <f t="shared" si="4"/>
        <v>4.0265632023770426E-3</v>
      </c>
      <c r="H182">
        <f t="shared" si="5"/>
        <v>-4.5908871579237731E-2</v>
      </c>
    </row>
    <row r="183" spans="1:8">
      <c r="A183" t="s">
        <v>452</v>
      </c>
      <c r="B183" s="7">
        <v>15683.35</v>
      </c>
      <c r="C183" t="s">
        <v>452</v>
      </c>
      <c r="D183">
        <v>725.35</v>
      </c>
      <c r="G183">
        <f t="shared" si="4"/>
        <v>-5.1301987075713651E-4</v>
      </c>
      <c r="H183">
        <f t="shared" si="5"/>
        <v>-8.0683760683760708E-3</v>
      </c>
    </row>
    <row r="184" spans="1:8">
      <c r="A184" t="s">
        <v>453</v>
      </c>
      <c r="B184" s="7">
        <v>15691.4</v>
      </c>
      <c r="C184" t="s">
        <v>453</v>
      </c>
      <c r="D184">
        <v>731.25</v>
      </c>
      <c r="G184">
        <f t="shared" si="4"/>
        <v>-4.8295391484409755E-3</v>
      </c>
      <c r="H184">
        <f t="shared" si="5"/>
        <v>-2.0166153021572986E-2</v>
      </c>
    </row>
    <row r="185" spans="1:8">
      <c r="A185" t="s">
        <v>454</v>
      </c>
      <c r="B185" s="7">
        <v>15767.55</v>
      </c>
      <c r="C185" t="s">
        <v>454</v>
      </c>
      <c r="D185">
        <v>746.3</v>
      </c>
      <c r="G185">
        <f t="shared" si="4"/>
        <v>-6.4086204452006301E-3</v>
      </c>
      <c r="H185">
        <f t="shared" si="5"/>
        <v>3.2262400860330054E-3</v>
      </c>
    </row>
    <row r="186" spans="1:8">
      <c r="A186" t="s">
        <v>455</v>
      </c>
      <c r="B186" s="7">
        <v>15869.25</v>
      </c>
      <c r="C186" t="s">
        <v>455</v>
      </c>
      <c r="D186">
        <v>743.9</v>
      </c>
      <c r="G186">
        <f t="shared" si="4"/>
        <v>3.6301887508418673E-3</v>
      </c>
      <c r="H186">
        <f t="shared" si="5"/>
        <v>-1.3983696732719264E-2</v>
      </c>
    </row>
    <row r="187" spans="1:8">
      <c r="A187" t="s">
        <v>456</v>
      </c>
      <c r="B187" s="7">
        <v>15811.85</v>
      </c>
      <c r="C187" t="s">
        <v>456</v>
      </c>
      <c r="D187">
        <v>754.45</v>
      </c>
      <c r="G187">
        <f t="shared" si="4"/>
        <v>7.911717887127967E-4</v>
      </c>
      <c r="H187">
        <f t="shared" si="5"/>
        <v>-3.0892742453435984E-2</v>
      </c>
    </row>
    <row r="188" spans="1:8">
      <c r="A188" t="s">
        <v>457</v>
      </c>
      <c r="B188" s="7">
        <v>15799.35</v>
      </c>
      <c r="C188" t="s">
        <v>457</v>
      </c>
      <c r="D188">
        <v>778.5</v>
      </c>
      <c r="G188">
        <f t="shared" si="4"/>
        <v>3.9141554542421186E-3</v>
      </c>
      <c r="H188">
        <f t="shared" si="5"/>
        <v>-1.2188081339407075E-3</v>
      </c>
    </row>
    <row r="189" spans="1:8">
      <c r="A189" t="s">
        <v>458</v>
      </c>
      <c r="B189" s="7">
        <v>15737.75</v>
      </c>
      <c r="C189" t="s">
        <v>458</v>
      </c>
      <c r="D189">
        <v>779.45</v>
      </c>
      <c r="G189">
        <f t="shared" si="4"/>
        <v>6.5492617690041666E-3</v>
      </c>
      <c r="H189">
        <f t="shared" si="5"/>
        <v>1.7160381051807505E-2</v>
      </c>
    </row>
    <row r="190" spans="1:8">
      <c r="A190" t="s">
        <v>459</v>
      </c>
      <c r="B190" s="7">
        <v>15635.35</v>
      </c>
      <c r="C190" t="s">
        <v>459</v>
      </c>
      <c r="D190">
        <v>766.3</v>
      </c>
      <c r="G190">
        <f t="shared" si="4"/>
        <v>-6.6549767790547998E-3</v>
      </c>
      <c r="H190">
        <f t="shared" si="5"/>
        <v>-3.6585365853658569E-2</v>
      </c>
    </row>
    <row r="191" spans="1:8">
      <c r="A191" t="s">
        <v>460</v>
      </c>
      <c r="B191" s="7">
        <v>15740.1</v>
      </c>
      <c r="C191" t="s">
        <v>460</v>
      </c>
      <c r="D191">
        <v>795.4</v>
      </c>
      <c r="G191">
        <f t="shared" si="4"/>
        <v>-7.3325651598399322E-4</v>
      </c>
      <c r="H191">
        <f t="shared" si="5"/>
        <v>-7.9820404090795716E-3</v>
      </c>
    </row>
    <row r="192" spans="1:8">
      <c r="A192" t="s">
        <v>461</v>
      </c>
      <c r="B192" s="7">
        <v>15751.65</v>
      </c>
      <c r="C192" t="s">
        <v>461</v>
      </c>
      <c r="D192">
        <v>801.8</v>
      </c>
      <c r="G192">
        <f t="shared" si="4"/>
        <v>5.1945565641899893E-3</v>
      </c>
      <c r="H192">
        <f t="shared" si="5"/>
        <v>-4.0988697056266732E-3</v>
      </c>
    </row>
    <row r="193" spans="1:8">
      <c r="A193" t="s">
        <v>462</v>
      </c>
      <c r="B193" s="7">
        <v>15670.25</v>
      </c>
      <c r="C193" t="s">
        <v>462</v>
      </c>
      <c r="D193">
        <v>805.1</v>
      </c>
      <c r="G193">
        <f t="shared" si="4"/>
        <v>-1.2810421692314167E-3</v>
      </c>
      <c r="H193">
        <f t="shared" si="5"/>
        <v>1.7761203463750874E-2</v>
      </c>
    </row>
    <row r="194" spans="1:8">
      <c r="A194" t="s">
        <v>463</v>
      </c>
      <c r="B194" s="7">
        <v>15690.35</v>
      </c>
      <c r="C194" t="s">
        <v>463</v>
      </c>
      <c r="D194">
        <v>791.05</v>
      </c>
      <c r="G194">
        <f t="shared" si="4"/>
        <v>7.3284883347670693E-3</v>
      </c>
      <c r="H194">
        <f t="shared" si="5"/>
        <v>-2.3332072140245241E-3</v>
      </c>
    </row>
    <row r="195" spans="1:8">
      <c r="A195" t="s">
        <v>464</v>
      </c>
      <c r="B195" s="7">
        <v>15576.2</v>
      </c>
      <c r="C195" t="s">
        <v>464</v>
      </c>
      <c r="D195">
        <v>792.9</v>
      </c>
      <c r="G195">
        <f t="shared" ref="G195:G258" si="6">B195/B196-1</f>
        <v>8.667820235830348E-5</v>
      </c>
      <c r="H195">
        <f t="shared" ref="H195:H258" si="7">D195/D196-1</f>
        <v>-7.8828828828829689E-3</v>
      </c>
    </row>
    <row r="196" spans="1:8">
      <c r="A196" t="s">
        <v>465</v>
      </c>
      <c r="B196" s="7">
        <v>15574.85</v>
      </c>
      <c r="C196" t="s">
        <v>465</v>
      </c>
      <c r="D196">
        <v>799.2</v>
      </c>
      <c r="G196">
        <f t="shared" si="6"/>
        <v>-5.1017788844098799E-4</v>
      </c>
      <c r="H196">
        <f t="shared" si="7"/>
        <v>1.9647869354427305E-2</v>
      </c>
    </row>
    <row r="197" spans="1:8">
      <c r="A197" t="s">
        <v>466</v>
      </c>
      <c r="B197" s="7">
        <v>15582.8</v>
      </c>
      <c r="C197" t="s">
        <v>466</v>
      </c>
      <c r="D197">
        <v>783.8</v>
      </c>
      <c r="G197">
        <f t="shared" si="6"/>
        <v>9.5331262369904302E-3</v>
      </c>
      <c r="H197">
        <f t="shared" si="7"/>
        <v>-2.4153386454183412E-2</v>
      </c>
    </row>
    <row r="198" spans="1:8">
      <c r="A198" t="s">
        <v>467</v>
      </c>
      <c r="B198" s="7">
        <v>15435.65</v>
      </c>
      <c r="C198" t="s">
        <v>467</v>
      </c>
      <c r="D198">
        <v>803.2</v>
      </c>
      <c r="G198">
        <f t="shared" si="6"/>
        <v>6.3763826090357245E-3</v>
      </c>
      <c r="H198">
        <f t="shared" si="7"/>
        <v>-5.1319907872202086E-2</v>
      </c>
    </row>
    <row r="199" spans="1:8">
      <c r="A199" t="s">
        <v>468</v>
      </c>
      <c r="B199" s="7">
        <v>15337.85</v>
      </c>
      <c r="C199" t="s">
        <v>468</v>
      </c>
      <c r="D199">
        <v>846.65</v>
      </c>
      <c r="G199">
        <f t="shared" si="6"/>
        <v>2.3788595198495077E-3</v>
      </c>
      <c r="H199">
        <f t="shared" si="7"/>
        <v>-1.7978310038856304E-2</v>
      </c>
    </row>
    <row r="200" spans="1:8">
      <c r="A200" t="s">
        <v>469</v>
      </c>
      <c r="B200" s="7">
        <v>15301.45</v>
      </c>
      <c r="C200" t="s">
        <v>469</v>
      </c>
      <c r="D200">
        <v>862.15</v>
      </c>
      <c r="G200">
        <f t="shared" si="6"/>
        <v>6.115021583396052E-3</v>
      </c>
      <c r="H200">
        <f t="shared" si="7"/>
        <v>5.1787239233865856E-2</v>
      </c>
    </row>
    <row r="201" spans="1:8">
      <c r="A201" t="s">
        <v>470</v>
      </c>
      <c r="B201" s="7">
        <v>15208.45</v>
      </c>
      <c r="C201" t="s">
        <v>470</v>
      </c>
      <c r="D201">
        <v>819.7</v>
      </c>
      <c r="G201">
        <f t="shared" si="6"/>
        <v>7.0734387440207769E-4</v>
      </c>
      <c r="H201">
        <f t="shared" si="7"/>
        <v>4.2875318066157853E-2</v>
      </c>
    </row>
    <row r="202" spans="1:8">
      <c r="A202" t="s">
        <v>471</v>
      </c>
      <c r="B202" s="7">
        <v>15197.7</v>
      </c>
      <c r="C202" t="s">
        <v>471</v>
      </c>
      <c r="D202">
        <v>786</v>
      </c>
      <c r="G202">
        <f t="shared" si="6"/>
        <v>1.4760828451498842E-3</v>
      </c>
      <c r="H202">
        <f t="shared" si="7"/>
        <v>1.5175976751695242E-2</v>
      </c>
    </row>
    <row r="203" spans="1:8">
      <c r="A203" t="s">
        <v>472</v>
      </c>
      <c r="B203" s="7">
        <v>15175.3</v>
      </c>
      <c r="C203" t="s">
        <v>472</v>
      </c>
      <c r="D203">
        <v>774.25</v>
      </c>
      <c r="G203">
        <f t="shared" si="6"/>
        <v>1.8063135438295186E-2</v>
      </c>
      <c r="H203">
        <f t="shared" si="7"/>
        <v>0.19152046783625742</v>
      </c>
    </row>
    <row r="204" spans="1:8">
      <c r="A204" t="s">
        <v>473</v>
      </c>
      <c r="B204" s="7">
        <v>14906.05</v>
      </c>
      <c r="C204" t="s">
        <v>473</v>
      </c>
      <c r="D204">
        <v>649.79999999999995</v>
      </c>
      <c r="G204">
        <f t="shared" si="6"/>
        <v>-8.2567372913776582E-3</v>
      </c>
      <c r="H204">
        <f t="shared" si="7"/>
        <v>1.4641288433381305E-3</v>
      </c>
    </row>
    <row r="205" spans="1:8">
      <c r="A205" t="s">
        <v>474</v>
      </c>
      <c r="B205" s="7">
        <v>15030.15</v>
      </c>
      <c r="C205" t="s">
        <v>474</v>
      </c>
      <c r="D205">
        <v>648.85</v>
      </c>
      <c r="G205">
        <f t="shared" si="6"/>
        <v>-5.1594839854118835E-3</v>
      </c>
      <c r="H205">
        <f t="shared" si="7"/>
        <v>-7.7000077000077827E-4</v>
      </c>
    </row>
    <row r="206" spans="1:8">
      <c r="A206" t="s">
        <v>475</v>
      </c>
      <c r="B206" s="7">
        <v>15108.1</v>
      </c>
      <c r="C206" t="s">
        <v>475</v>
      </c>
      <c r="D206">
        <v>649.35</v>
      </c>
      <c r="G206">
        <f t="shared" si="6"/>
        <v>1.2393496011230853E-2</v>
      </c>
      <c r="H206">
        <f t="shared" si="7"/>
        <v>1.8987838367987564E-2</v>
      </c>
    </row>
    <row r="207" spans="1:8">
      <c r="A207" t="s">
        <v>476</v>
      </c>
      <c r="B207" s="7">
        <v>14923.15</v>
      </c>
      <c r="C207" t="s">
        <v>476</v>
      </c>
      <c r="D207">
        <v>637.25</v>
      </c>
      <c r="G207">
        <f t="shared" si="6"/>
        <v>1.671572033956048E-2</v>
      </c>
      <c r="H207">
        <f t="shared" si="7"/>
        <v>-5.6764357608052096E-2</v>
      </c>
    </row>
    <row r="208" spans="1:8">
      <c r="A208" t="s">
        <v>477</v>
      </c>
      <c r="B208" s="7">
        <v>14677.8</v>
      </c>
      <c r="C208" t="s">
        <v>477</v>
      </c>
      <c r="D208">
        <v>675.6</v>
      </c>
      <c r="G208">
        <f t="shared" si="6"/>
        <v>-1.2724117987276129E-3</v>
      </c>
      <c r="H208">
        <f t="shared" si="7"/>
        <v>7.5881837725933599E-2</v>
      </c>
    </row>
    <row r="209" spans="1:8">
      <c r="A209" t="s">
        <v>478</v>
      </c>
      <c r="B209" s="7">
        <v>14696.5</v>
      </c>
      <c r="C209" t="s">
        <v>478</v>
      </c>
      <c r="D209">
        <v>627.95000000000005</v>
      </c>
      <c r="G209">
        <f t="shared" si="6"/>
        <v>-1.0386680807366599E-2</v>
      </c>
      <c r="H209">
        <f t="shared" si="7"/>
        <v>-2.9374404572878321E-3</v>
      </c>
    </row>
    <row r="210" spans="1:8">
      <c r="A210" t="s">
        <v>479</v>
      </c>
      <c r="B210" s="7">
        <v>14850.75</v>
      </c>
      <c r="C210" t="s">
        <v>479</v>
      </c>
      <c r="D210">
        <v>629.79999999999995</v>
      </c>
      <c r="G210">
        <f t="shared" si="6"/>
        <v>-6.1302271731019653E-3</v>
      </c>
      <c r="H210">
        <f t="shared" si="7"/>
        <v>-1.075944396450168E-2</v>
      </c>
    </row>
    <row r="211" spans="1:8">
      <c r="A211" t="s">
        <v>480</v>
      </c>
      <c r="B211" s="7">
        <v>14942.35</v>
      </c>
      <c r="C211" t="s">
        <v>480</v>
      </c>
      <c r="D211">
        <v>636.65</v>
      </c>
      <c r="G211">
        <f t="shared" si="6"/>
        <v>8.0414756647542163E-3</v>
      </c>
      <c r="H211">
        <f t="shared" si="7"/>
        <v>3.0011325028312497E-2</v>
      </c>
    </row>
    <row r="212" spans="1:8">
      <c r="A212" t="s">
        <v>481</v>
      </c>
      <c r="B212" s="7">
        <v>14823.15</v>
      </c>
      <c r="C212" t="s">
        <v>481</v>
      </c>
      <c r="D212">
        <v>618.1</v>
      </c>
      <c r="G212">
        <f t="shared" si="6"/>
        <v>6.6792078669999366E-3</v>
      </c>
      <c r="H212">
        <f t="shared" si="7"/>
        <v>8.2375010194928322E-3</v>
      </c>
    </row>
    <row r="213" spans="1:8">
      <c r="A213" t="s">
        <v>482</v>
      </c>
      <c r="B213" s="7">
        <v>14724.8</v>
      </c>
      <c r="C213" t="s">
        <v>482</v>
      </c>
      <c r="D213">
        <v>613.04999999999995</v>
      </c>
      <c r="G213">
        <f t="shared" si="6"/>
        <v>7.3163974182248737E-3</v>
      </c>
      <c r="H213">
        <f t="shared" si="7"/>
        <v>-2.8446909667194986E-2</v>
      </c>
    </row>
    <row r="214" spans="1:8">
      <c r="A214" t="s">
        <v>483</v>
      </c>
      <c r="B214" s="7">
        <v>14617.85</v>
      </c>
      <c r="C214" t="s">
        <v>483</v>
      </c>
      <c r="D214">
        <v>631</v>
      </c>
      <c r="G214">
        <f t="shared" si="6"/>
        <v>8.3709861000931252E-3</v>
      </c>
      <c r="H214">
        <f t="shared" si="7"/>
        <v>-1.8815114290157031E-2</v>
      </c>
    </row>
    <row r="215" spans="1:8">
      <c r="A215" t="s">
        <v>484</v>
      </c>
      <c r="B215" s="7">
        <v>14496.5</v>
      </c>
      <c r="C215" t="s">
        <v>484</v>
      </c>
      <c r="D215">
        <v>643.1</v>
      </c>
      <c r="G215">
        <f t="shared" si="6"/>
        <v>-9.4060809818130586E-3</v>
      </c>
      <c r="H215">
        <f t="shared" si="7"/>
        <v>-3.6121103117506048E-2</v>
      </c>
    </row>
    <row r="216" spans="1:8">
      <c r="A216" t="s">
        <v>485</v>
      </c>
      <c r="B216" s="7">
        <v>14634.15</v>
      </c>
      <c r="C216" t="s">
        <v>485</v>
      </c>
      <c r="D216">
        <v>667.2</v>
      </c>
      <c r="G216">
        <f t="shared" si="6"/>
        <v>2.0846006110275539E-4</v>
      </c>
      <c r="H216">
        <f t="shared" si="7"/>
        <v>1.5679707718069924E-2</v>
      </c>
    </row>
    <row r="217" spans="1:8">
      <c r="A217" t="s">
        <v>486</v>
      </c>
      <c r="B217" s="7">
        <v>14631.1</v>
      </c>
      <c r="C217" t="s">
        <v>486</v>
      </c>
      <c r="D217">
        <v>656.9</v>
      </c>
      <c r="G217">
        <f t="shared" si="6"/>
        <v>-1.7710760058812003E-2</v>
      </c>
      <c r="H217">
        <f t="shared" si="7"/>
        <v>-2.1378026070763556E-2</v>
      </c>
    </row>
    <row r="218" spans="1:8">
      <c r="A218" t="s">
        <v>487</v>
      </c>
      <c r="B218" s="7">
        <v>14894.9</v>
      </c>
      <c r="C218" t="s">
        <v>487</v>
      </c>
      <c r="D218">
        <v>671.25</v>
      </c>
      <c r="G218">
        <f t="shared" si="6"/>
        <v>2.0417705211392967E-3</v>
      </c>
      <c r="H218">
        <f t="shared" si="7"/>
        <v>-4.5232092540411495E-3</v>
      </c>
    </row>
    <row r="219" spans="1:8">
      <c r="A219" t="s">
        <v>488</v>
      </c>
      <c r="B219" s="7">
        <v>14864.55</v>
      </c>
      <c r="C219" t="s">
        <v>488</v>
      </c>
      <c r="D219">
        <v>674.3</v>
      </c>
      <c r="G219">
        <f t="shared" si="6"/>
        <v>1.4433855067716328E-2</v>
      </c>
      <c r="H219">
        <f t="shared" si="7"/>
        <v>0.12815793876526671</v>
      </c>
    </row>
    <row r="220" spans="1:8">
      <c r="A220" t="s">
        <v>489</v>
      </c>
      <c r="B220" s="7">
        <v>14653.05</v>
      </c>
      <c r="C220" t="s">
        <v>489</v>
      </c>
      <c r="D220">
        <v>597.70000000000005</v>
      </c>
      <c r="G220">
        <f t="shared" si="6"/>
        <v>1.1601656886434109E-2</v>
      </c>
      <c r="H220">
        <f t="shared" si="7"/>
        <v>-7.2253135121665979E-3</v>
      </c>
    </row>
    <row r="221" spans="1:8">
      <c r="A221" t="s">
        <v>490</v>
      </c>
      <c r="B221" s="7">
        <v>14485</v>
      </c>
      <c r="C221" t="s">
        <v>490</v>
      </c>
      <c r="D221">
        <v>602.04999999999995</v>
      </c>
      <c r="G221">
        <f t="shared" si="6"/>
        <v>1.0016490776670217E-2</v>
      </c>
      <c r="H221">
        <f t="shared" si="7"/>
        <v>-1.2790030335328439E-2</v>
      </c>
    </row>
    <row r="222" spans="1:8">
      <c r="A222" t="s">
        <v>491</v>
      </c>
      <c r="B222" s="7">
        <v>14341.35</v>
      </c>
      <c r="C222" t="s">
        <v>491</v>
      </c>
      <c r="D222">
        <v>609.85</v>
      </c>
      <c r="G222">
        <f t="shared" si="6"/>
        <v>-4.4980789454502901E-3</v>
      </c>
      <c r="H222">
        <f t="shared" si="7"/>
        <v>-1.2468626022184348E-2</v>
      </c>
    </row>
    <row r="223" spans="1:8">
      <c r="A223" t="s">
        <v>492</v>
      </c>
      <c r="B223" s="7">
        <v>14406.15</v>
      </c>
      <c r="C223" t="s">
        <v>492</v>
      </c>
      <c r="D223">
        <v>617.54999999999995</v>
      </c>
      <c r="G223">
        <f t="shared" si="6"/>
        <v>7.6767577851766244E-3</v>
      </c>
      <c r="H223">
        <f t="shared" si="7"/>
        <v>1.2159533073929918E-3</v>
      </c>
    </row>
    <row r="224" spans="1:8">
      <c r="A224" t="s">
        <v>493</v>
      </c>
      <c r="B224" s="7">
        <v>14296.4</v>
      </c>
      <c r="C224" t="s">
        <v>493</v>
      </c>
      <c r="D224">
        <v>616.79999999999995</v>
      </c>
      <c r="G224">
        <f t="shared" si="6"/>
        <v>-4.3908366963916201E-3</v>
      </c>
      <c r="H224">
        <f t="shared" si="7"/>
        <v>2.034739454094292E-2</v>
      </c>
    </row>
    <row r="225" spans="1:8">
      <c r="A225" t="s">
        <v>494</v>
      </c>
      <c r="B225" s="7">
        <v>14359.45</v>
      </c>
      <c r="C225" t="s">
        <v>494</v>
      </c>
      <c r="D225">
        <v>604.5</v>
      </c>
      <c r="G225">
        <f t="shared" si="6"/>
        <v>-1.7677018166146197E-2</v>
      </c>
      <c r="H225">
        <f t="shared" si="7"/>
        <v>-5.7530402245088874E-2</v>
      </c>
    </row>
    <row r="226" spans="1:8">
      <c r="A226" t="s">
        <v>495</v>
      </c>
      <c r="B226" s="7">
        <v>14617.85</v>
      </c>
      <c r="C226" t="s">
        <v>495</v>
      </c>
      <c r="D226">
        <v>641.4</v>
      </c>
      <c r="G226">
        <f t="shared" si="6"/>
        <v>2.4963223822047631E-3</v>
      </c>
      <c r="H226">
        <f t="shared" si="7"/>
        <v>9.6017629466393917E-3</v>
      </c>
    </row>
    <row r="227" spans="1:8">
      <c r="A227" t="s">
        <v>496</v>
      </c>
      <c r="B227" s="7">
        <v>14581.45</v>
      </c>
      <c r="C227" t="s">
        <v>496</v>
      </c>
      <c r="D227">
        <v>635.29999999999995</v>
      </c>
      <c r="G227">
        <f t="shared" si="6"/>
        <v>5.2844575588770759E-3</v>
      </c>
      <c r="H227">
        <f t="shared" si="7"/>
        <v>1.8598685265351689E-2</v>
      </c>
    </row>
    <row r="228" spans="1:8">
      <c r="A228" t="s">
        <v>497</v>
      </c>
      <c r="B228" s="7">
        <v>14504.8</v>
      </c>
      <c r="C228" t="s">
        <v>497</v>
      </c>
      <c r="D228">
        <v>623.70000000000005</v>
      </c>
      <c r="G228">
        <f t="shared" si="6"/>
        <v>1.3556195321016373E-2</v>
      </c>
      <c r="H228">
        <f t="shared" si="7"/>
        <v>7.0545829042224506E-2</v>
      </c>
    </row>
    <row r="229" spans="1:8">
      <c r="A229" t="s">
        <v>498</v>
      </c>
      <c r="B229" s="7">
        <v>14310.8</v>
      </c>
      <c r="C229" t="s">
        <v>498</v>
      </c>
      <c r="D229">
        <v>582.6</v>
      </c>
      <c r="G229">
        <f t="shared" si="6"/>
        <v>-3.5325601539617946E-2</v>
      </c>
      <c r="H229">
        <f t="shared" si="7"/>
        <v>-8.2302906198314596E-2</v>
      </c>
    </row>
    <row r="230" spans="1:8">
      <c r="A230" t="s">
        <v>499</v>
      </c>
      <c r="B230" s="7">
        <v>14834.85</v>
      </c>
      <c r="C230" t="s">
        <v>499</v>
      </c>
      <c r="D230">
        <v>634.85</v>
      </c>
      <c r="G230">
        <f t="shared" si="6"/>
        <v>-2.6186986513196953E-3</v>
      </c>
      <c r="H230">
        <f t="shared" si="7"/>
        <v>0.19998109819487775</v>
      </c>
    </row>
    <row r="231" spans="1:8">
      <c r="A231" t="s">
        <v>500</v>
      </c>
      <c r="B231" s="7">
        <v>14873.8</v>
      </c>
      <c r="C231" t="s">
        <v>500</v>
      </c>
      <c r="D231">
        <v>529.04999999999995</v>
      </c>
      <c r="G231">
        <f t="shared" si="6"/>
        <v>3.6945688151399647E-3</v>
      </c>
      <c r="H231">
        <f t="shared" si="7"/>
        <v>1.0987961016625247E-2</v>
      </c>
    </row>
    <row r="232" spans="1:8">
      <c r="A232" t="s">
        <v>501</v>
      </c>
      <c r="B232" s="7">
        <v>14819.05</v>
      </c>
      <c r="C232" t="s">
        <v>501</v>
      </c>
      <c r="D232">
        <v>523.29999999999995</v>
      </c>
      <c r="G232">
        <f t="shared" si="6"/>
        <v>9.2314502673067622E-3</v>
      </c>
      <c r="H232">
        <f t="shared" si="7"/>
        <v>-2.8656032094775963E-4</v>
      </c>
    </row>
    <row r="233" spans="1:8">
      <c r="A233" t="s">
        <v>502</v>
      </c>
      <c r="B233" s="7">
        <v>14683.5</v>
      </c>
      <c r="C233" t="s">
        <v>502</v>
      </c>
      <c r="D233">
        <v>523.45000000000005</v>
      </c>
      <c r="G233">
        <f t="shared" si="6"/>
        <v>3.1220538605529757E-3</v>
      </c>
      <c r="H233">
        <f t="shared" si="7"/>
        <v>-6.8304714922681198E-3</v>
      </c>
    </row>
    <row r="234" spans="1:8">
      <c r="A234" t="s">
        <v>503</v>
      </c>
      <c r="B234" s="7">
        <v>14637.8</v>
      </c>
      <c r="C234" t="s">
        <v>503</v>
      </c>
      <c r="D234">
        <v>527.04999999999995</v>
      </c>
      <c r="G234">
        <f t="shared" si="6"/>
        <v>-1.5439873279367244E-2</v>
      </c>
      <c r="H234">
        <f t="shared" si="7"/>
        <v>-4.2597638510445179E-2</v>
      </c>
    </row>
    <row r="235" spans="1:8">
      <c r="A235" t="s">
        <v>504</v>
      </c>
      <c r="B235" s="7">
        <v>14867.35</v>
      </c>
      <c r="C235" t="s">
        <v>504</v>
      </c>
      <c r="D235">
        <v>550.5</v>
      </c>
      <c r="G235">
        <f t="shared" si="6"/>
        <v>1.2024614211712192E-2</v>
      </c>
      <c r="H235">
        <f t="shared" si="7"/>
        <v>-9.0900909009089537E-3</v>
      </c>
    </row>
    <row r="236" spans="1:8">
      <c r="A236" t="s">
        <v>505</v>
      </c>
      <c r="B236" s="7">
        <v>14690.7</v>
      </c>
      <c r="C236" t="s">
        <v>505</v>
      </c>
      <c r="D236">
        <v>555.54999999999995</v>
      </c>
      <c r="G236">
        <f t="shared" si="6"/>
        <v>-1.0400738290749056E-2</v>
      </c>
      <c r="H236">
        <f t="shared" si="7"/>
        <v>4.5203869451224676E-3</v>
      </c>
    </row>
    <row r="237" spans="1:8">
      <c r="A237" t="s">
        <v>506</v>
      </c>
      <c r="B237" s="7">
        <v>14845.1</v>
      </c>
      <c r="C237" t="s">
        <v>506</v>
      </c>
      <c r="D237">
        <v>553.04999999999995</v>
      </c>
      <c r="G237">
        <f t="shared" si="6"/>
        <v>2.3284829017115705E-2</v>
      </c>
      <c r="H237">
        <f t="shared" si="7"/>
        <v>-1.9850221059279916E-3</v>
      </c>
    </row>
    <row r="238" spans="1:8">
      <c r="A238" t="s">
        <v>507</v>
      </c>
      <c r="B238" s="7">
        <v>14507.3</v>
      </c>
      <c r="C238" t="s">
        <v>507</v>
      </c>
      <c r="D238">
        <v>554.15</v>
      </c>
      <c r="G238">
        <f t="shared" si="6"/>
        <v>1.2733073180266397E-2</v>
      </c>
      <c r="H238">
        <f t="shared" si="7"/>
        <v>5.5021418372203756E-2</v>
      </c>
    </row>
    <row r="239" spans="1:8">
      <c r="A239" t="s">
        <v>508</v>
      </c>
      <c r="B239" s="7">
        <v>14324.9</v>
      </c>
      <c r="C239" t="s">
        <v>508</v>
      </c>
      <c r="D239">
        <v>525.25</v>
      </c>
      <c r="G239">
        <f t="shared" si="6"/>
        <v>-1.5430189561081553E-2</v>
      </c>
      <c r="H239">
        <f t="shared" si="7"/>
        <v>-3.9674558917634273E-2</v>
      </c>
    </row>
    <row r="240" spans="1:8">
      <c r="A240" t="s">
        <v>509</v>
      </c>
      <c r="B240" s="7">
        <v>14549.4</v>
      </c>
      <c r="C240" t="s">
        <v>509</v>
      </c>
      <c r="D240">
        <v>546.95000000000005</v>
      </c>
      <c r="G240">
        <f t="shared" si="6"/>
        <v>-1.7911203361514749E-2</v>
      </c>
      <c r="H240">
        <f t="shared" si="7"/>
        <v>-1.0671972506104743E-2</v>
      </c>
    </row>
    <row r="241" spans="1:8">
      <c r="A241" t="s">
        <v>510</v>
      </c>
      <c r="B241" s="7">
        <v>14814.75</v>
      </c>
      <c r="C241" t="s">
        <v>510</v>
      </c>
      <c r="D241">
        <v>552.85</v>
      </c>
      <c r="G241">
        <f t="shared" si="6"/>
        <v>5.3167666458564522E-3</v>
      </c>
      <c r="H241">
        <f t="shared" si="7"/>
        <v>1.3380991659792896E-2</v>
      </c>
    </row>
    <row r="242" spans="1:8">
      <c r="A242" t="s">
        <v>511</v>
      </c>
      <c r="B242" s="7">
        <v>14736.4</v>
      </c>
      <c r="C242" t="s">
        <v>511</v>
      </c>
      <c r="D242">
        <v>545.54999999999995</v>
      </c>
      <c r="G242">
        <f t="shared" si="6"/>
        <v>-5.1546391752577136E-4</v>
      </c>
      <c r="H242">
        <f t="shared" si="7"/>
        <v>-1.7383348581885283E-3</v>
      </c>
    </row>
    <row r="243" spans="1:8">
      <c r="A243" t="s">
        <v>512</v>
      </c>
      <c r="B243" s="7">
        <v>14744</v>
      </c>
      <c r="C243" t="s">
        <v>512</v>
      </c>
      <c r="D243">
        <v>546.5</v>
      </c>
      <c r="G243">
        <f t="shared" si="6"/>
        <v>1.2786915650319308E-2</v>
      </c>
      <c r="H243">
        <f t="shared" si="7"/>
        <v>-1.9730941704035887E-2</v>
      </c>
    </row>
    <row r="244" spans="1:8">
      <c r="A244" t="s">
        <v>513</v>
      </c>
      <c r="B244" s="7">
        <v>14557.85</v>
      </c>
      <c r="C244" t="s">
        <v>513</v>
      </c>
      <c r="D244">
        <v>557.5</v>
      </c>
      <c r="G244">
        <f t="shared" si="6"/>
        <v>-1.1102959657095401E-2</v>
      </c>
      <c r="H244">
        <f t="shared" si="7"/>
        <v>-3.6300777873811585E-2</v>
      </c>
    </row>
    <row r="245" spans="1:8">
      <c r="A245" t="s">
        <v>514</v>
      </c>
      <c r="B245" s="7">
        <v>14721.3</v>
      </c>
      <c r="C245" t="s">
        <v>514</v>
      </c>
      <c r="D245">
        <v>578.5</v>
      </c>
      <c r="G245">
        <f t="shared" si="6"/>
        <v>-1.2685733830971047E-2</v>
      </c>
      <c r="H245">
        <f t="shared" si="7"/>
        <v>-7.6335877862596657E-3</v>
      </c>
    </row>
    <row r="246" spans="1:8">
      <c r="A246" t="s">
        <v>515</v>
      </c>
      <c r="B246" s="7">
        <v>14910.45</v>
      </c>
      <c r="C246" t="s">
        <v>515</v>
      </c>
      <c r="D246">
        <v>582.95000000000005</v>
      </c>
      <c r="G246">
        <f t="shared" si="6"/>
        <v>-1.2759971867778441E-3</v>
      </c>
      <c r="H246">
        <f t="shared" si="7"/>
        <v>4.4151889665054789E-2</v>
      </c>
    </row>
    <row r="247" spans="1:8">
      <c r="A247" t="s">
        <v>516</v>
      </c>
      <c r="B247" s="7">
        <v>14929.5</v>
      </c>
      <c r="C247" t="s">
        <v>516</v>
      </c>
      <c r="D247">
        <v>558.29999999999995</v>
      </c>
      <c r="G247">
        <f t="shared" si="6"/>
        <v>-6.7494070567729603E-3</v>
      </c>
      <c r="H247">
        <f t="shared" si="7"/>
        <v>-1.4561821551495879E-2</v>
      </c>
    </row>
    <row r="248" spans="1:8">
      <c r="A248" t="s">
        <v>517</v>
      </c>
      <c r="B248" s="7">
        <v>15030.95</v>
      </c>
      <c r="C248" t="s">
        <v>517</v>
      </c>
      <c r="D248">
        <v>566.54999999999995</v>
      </c>
      <c r="G248">
        <f t="shared" si="6"/>
        <v>-9.4795318554444785E-3</v>
      </c>
      <c r="H248">
        <f t="shared" si="7"/>
        <v>-9.960681520314596E-3</v>
      </c>
    </row>
    <row r="249" spans="1:8">
      <c r="A249" t="s">
        <v>518</v>
      </c>
      <c r="B249" s="7">
        <v>15174.8</v>
      </c>
      <c r="C249" t="s">
        <v>518</v>
      </c>
      <c r="D249">
        <v>572.25</v>
      </c>
      <c r="G249">
        <f t="shared" si="6"/>
        <v>5.0601388226567678E-3</v>
      </c>
      <c r="H249">
        <f t="shared" si="7"/>
        <v>6.6848447532763533E-3</v>
      </c>
    </row>
    <row r="250" spans="1:8">
      <c r="A250" t="s">
        <v>519</v>
      </c>
      <c r="B250" s="7">
        <v>15098.4</v>
      </c>
      <c r="C250" t="s">
        <v>519</v>
      </c>
      <c r="D250">
        <v>568.45000000000005</v>
      </c>
      <c r="G250">
        <f t="shared" si="6"/>
        <v>9.5077626669874959E-3</v>
      </c>
      <c r="H250">
        <f t="shared" si="7"/>
        <v>-1.3193299192778229E-2</v>
      </c>
    </row>
    <row r="251" spans="1:8">
      <c r="A251" t="s">
        <v>520</v>
      </c>
      <c r="B251" s="7">
        <v>14956.2</v>
      </c>
      <c r="C251" t="s">
        <v>520</v>
      </c>
      <c r="D251">
        <v>576.04999999999995</v>
      </c>
      <c r="G251">
        <f t="shared" si="6"/>
        <v>1.2116668117096996E-3</v>
      </c>
      <c r="H251">
        <f t="shared" si="7"/>
        <v>8.6674838031866042E-3</v>
      </c>
    </row>
    <row r="252" spans="1:8">
      <c r="A252" t="s">
        <v>521</v>
      </c>
      <c r="B252" s="7">
        <v>14938.1</v>
      </c>
      <c r="C252" t="s">
        <v>521</v>
      </c>
      <c r="D252">
        <v>571.1</v>
      </c>
      <c r="G252">
        <f t="shared" si="6"/>
        <v>-9.4590786267261251E-3</v>
      </c>
      <c r="H252">
        <f t="shared" si="7"/>
        <v>-1.8053645116918871E-2</v>
      </c>
    </row>
    <row r="253" spans="1:8">
      <c r="A253" t="s">
        <v>522</v>
      </c>
      <c r="B253" s="7">
        <v>15080.75</v>
      </c>
      <c r="C253" t="s">
        <v>522</v>
      </c>
      <c r="D253">
        <v>581.6</v>
      </c>
      <c r="G253">
        <f t="shared" si="6"/>
        <v>-1.0812955869234475E-2</v>
      </c>
      <c r="H253">
        <f t="shared" si="7"/>
        <v>3.1937544357700576E-2</v>
      </c>
    </row>
    <row r="254" spans="1:8">
      <c r="A254" t="s">
        <v>523</v>
      </c>
      <c r="B254" s="7">
        <v>15245.6</v>
      </c>
      <c r="C254" t="s">
        <v>523</v>
      </c>
      <c r="D254">
        <v>563.6</v>
      </c>
      <c r="G254">
        <f t="shared" si="6"/>
        <v>2.188469813862759E-2</v>
      </c>
      <c r="H254">
        <f t="shared" si="7"/>
        <v>1.8891801500497296E-2</v>
      </c>
    </row>
    <row r="255" spans="1:8">
      <c r="A255" t="s">
        <v>524</v>
      </c>
      <c r="B255" s="7">
        <v>14919.1</v>
      </c>
      <c r="C255" t="s">
        <v>524</v>
      </c>
      <c r="D255">
        <v>553.15</v>
      </c>
      <c r="G255">
        <f t="shared" si="6"/>
        <v>1.0672998431736636E-2</v>
      </c>
      <c r="H255">
        <f t="shared" si="7"/>
        <v>-1.214394142334152E-2</v>
      </c>
    </row>
    <row r="256" spans="1:8">
      <c r="A256" t="s">
        <v>525</v>
      </c>
      <c r="B256" s="7">
        <v>14761.55</v>
      </c>
      <c r="C256" t="s">
        <v>525</v>
      </c>
      <c r="D256">
        <v>559.95000000000005</v>
      </c>
      <c r="G256">
        <f t="shared" si="6"/>
        <v>1.5995429877177836E-2</v>
      </c>
      <c r="H256">
        <f t="shared" si="7"/>
        <v>-1.6855412167500528E-2</v>
      </c>
    </row>
    <row r="257" spans="1:8">
      <c r="A257" t="s">
        <v>526</v>
      </c>
      <c r="B257" s="7">
        <v>14529.15</v>
      </c>
      <c r="C257" t="s">
        <v>526</v>
      </c>
      <c r="D257">
        <v>569.54999999999995</v>
      </c>
      <c r="G257">
        <f t="shared" si="6"/>
        <v>-3.7635744021301765E-2</v>
      </c>
      <c r="H257">
        <f t="shared" si="7"/>
        <v>-9.6474302753912777E-4</v>
      </c>
    </row>
    <row r="258" spans="1:8">
      <c r="A258" t="s">
        <v>527</v>
      </c>
      <c r="B258" s="7">
        <v>15097.35</v>
      </c>
      <c r="C258" t="s">
        <v>527</v>
      </c>
      <c r="D258">
        <v>570.1</v>
      </c>
      <c r="G258">
        <f t="shared" si="6"/>
        <v>7.699239086904397E-3</v>
      </c>
      <c r="H258">
        <f t="shared" si="7"/>
        <v>6.5324858757063176E-3</v>
      </c>
    </row>
    <row r="259" spans="1:8">
      <c r="A259" t="s">
        <v>528</v>
      </c>
      <c r="B259" s="7">
        <v>14982</v>
      </c>
      <c r="C259" t="s">
        <v>528</v>
      </c>
      <c r="D259">
        <v>566.4</v>
      </c>
      <c r="G259">
        <f t="shared" ref="G259:G322" si="8">B259/B260-1</f>
        <v>1.8643168930771559E-2</v>
      </c>
      <c r="H259">
        <f t="shared" ref="H259:H322" si="9">D259/D260-1</f>
        <v>1.3259082471492878E-3</v>
      </c>
    </row>
    <row r="260" spans="1:8">
      <c r="A260" t="s">
        <v>529</v>
      </c>
      <c r="B260" s="7">
        <v>14707.8</v>
      </c>
      <c r="C260" t="s">
        <v>529</v>
      </c>
      <c r="D260">
        <v>565.65</v>
      </c>
      <c r="G260">
        <f t="shared" si="8"/>
        <v>2.1872891923382376E-3</v>
      </c>
      <c r="H260">
        <f t="shared" si="9"/>
        <v>-1.2051349227141683E-2</v>
      </c>
    </row>
    <row r="261" spans="1:8">
      <c r="A261" t="s">
        <v>530</v>
      </c>
      <c r="B261" s="7">
        <v>14675.7</v>
      </c>
      <c r="C261" t="s">
        <v>530</v>
      </c>
      <c r="D261">
        <v>572.54999999999995</v>
      </c>
      <c r="G261">
        <f t="shared" si="8"/>
        <v>-2.0428187628281025E-2</v>
      </c>
      <c r="H261">
        <f t="shared" si="9"/>
        <v>-2.4367385192127555E-2</v>
      </c>
    </row>
    <row r="262" spans="1:8">
      <c r="A262" t="s">
        <v>531</v>
      </c>
      <c r="B262" s="7">
        <v>14981.75</v>
      </c>
      <c r="C262" t="s">
        <v>531</v>
      </c>
      <c r="D262">
        <v>586.85</v>
      </c>
      <c r="G262">
        <f t="shared" si="8"/>
        <v>-9.0747042618700702E-3</v>
      </c>
      <c r="H262">
        <f t="shared" si="9"/>
        <v>-2.5894265084239421E-2</v>
      </c>
    </row>
    <row r="263" spans="1:8">
      <c r="A263" t="s">
        <v>532</v>
      </c>
      <c r="B263" s="7">
        <v>15118.95</v>
      </c>
      <c r="C263" t="s">
        <v>532</v>
      </c>
      <c r="D263">
        <v>602.45000000000005</v>
      </c>
      <c r="G263">
        <f t="shared" si="8"/>
        <v>-5.9143001795001204E-3</v>
      </c>
      <c r="H263">
        <f t="shared" si="9"/>
        <v>-1.7691178868416646E-2</v>
      </c>
    </row>
    <row r="264" spans="1:8">
      <c r="A264" t="s">
        <v>533</v>
      </c>
      <c r="B264" s="7">
        <v>15208.9</v>
      </c>
      <c r="C264" t="s">
        <v>533</v>
      </c>
      <c r="D264">
        <v>613.29999999999995</v>
      </c>
      <c r="G264">
        <f t="shared" si="8"/>
        <v>-6.8273315288195358E-3</v>
      </c>
      <c r="H264">
        <f t="shared" si="9"/>
        <v>4.5864045864045799E-3</v>
      </c>
    </row>
    <row r="265" spans="1:8">
      <c r="A265" t="s">
        <v>534</v>
      </c>
      <c r="B265" s="7">
        <v>15313.45</v>
      </c>
      <c r="C265" t="s">
        <v>534</v>
      </c>
      <c r="D265">
        <v>610.5</v>
      </c>
      <c r="G265">
        <f t="shared" si="8"/>
        <v>-8.1620926299597052E-5</v>
      </c>
      <c r="H265">
        <f t="shared" si="9"/>
        <v>-2.4292792072878489E-2</v>
      </c>
    </row>
    <row r="266" spans="1:8">
      <c r="A266" t="s">
        <v>535</v>
      </c>
      <c r="B266" s="7">
        <v>15314.7</v>
      </c>
      <c r="C266" t="s">
        <v>535</v>
      </c>
      <c r="D266">
        <v>625.70000000000005</v>
      </c>
      <c r="G266">
        <f t="shared" si="8"/>
        <v>9.9846339517124516E-3</v>
      </c>
      <c r="H266">
        <f t="shared" si="9"/>
        <v>-2.3967404330105246E-4</v>
      </c>
    </row>
    <row r="267" spans="1:8">
      <c r="A267" t="s">
        <v>536</v>
      </c>
      <c r="B267" s="7">
        <v>15163.3</v>
      </c>
      <c r="C267" t="s">
        <v>536</v>
      </c>
      <c r="D267">
        <v>625.85</v>
      </c>
      <c r="G267">
        <f t="shared" si="8"/>
        <v>-6.5905241443853235E-4</v>
      </c>
      <c r="H267">
        <f t="shared" si="9"/>
        <v>1.7607042817127105E-3</v>
      </c>
    </row>
    <row r="268" spans="1:8">
      <c r="A268" t="s">
        <v>537</v>
      </c>
      <c r="B268" s="7">
        <v>15173.3</v>
      </c>
      <c r="C268" t="s">
        <v>537</v>
      </c>
      <c r="D268">
        <v>624.75</v>
      </c>
      <c r="G268">
        <f t="shared" si="8"/>
        <v>4.4219375765397473E-3</v>
      </c>
      <c r="H268">
        <f t="shared" si="9"/>
        <v>9.3175853018372612E-2</v>
      </c>
    </row>
    <row r="269" spans="1:8">
      <c r="A269" t="s">
        <v>538</v>
      </c>
      <c r="B269" s="7">
        <v>15106.5</v>
      </c>
      <c r="C269" t="s">
        <v>538</v>
      </c>
      <c r="D269">
        <v>571.5</v>
      </c>
      <c r="G269">
        <f t="shared" si="8"/>
        <v>-1.8531632835405709E-4</v>
      </c>
      <c r="H269">
        <f t="shared" si="9"/>
        <v>-2.4744027303754246E-2</v>
      </c>
    </row>
    <row r="270" spans="1:8">
      <c r="A270" t="s">
        <v>539</v>
      </c>
      <c r="B270" s="7">
        <v>15109.3</v>
      </c>
      <c r="C270" t="s">
        <v>539</v>
      </c>
      <c r="D270">
        <v>586</v>
      </c>
      <c r="G270">
        <f t="shared" si="8"/>
        <v>-4.3001362812422617E-4</v>
      </c>
      <c r="H270">
        <f t="shared" si="9"/>
        <v>-1.4297729184188368E-2</v>
      </c>
    </row>
    <row r="271" spans="1:8">
      <c r="A271" t="s">
        <v>540</v>
      </c>
      <c r="B271" s="7">
        <v>15115.8</v>
      </c>
      <c r="C271" t="s">
        <v>540</v>
      </c>
      <c r="D271">
        <v>594.5</v>
      </c>
      <c r="G271">
        <f t="shared" si="8"/>
        <v>1.2834815819890322E-2</v>
      </c>
      <c r="H271">
        <f t="shared" si="9"/>
        <v>2.3604788399931298E-3</v>
      </c>
    </row>
    <row r="272" spans="1:8">
      <c r="A272" t="s">
        <v>541</v>
      </c>
      <c r="B272" s="7">
        <v>14924.25</v>
      </c>
      <c r="C272" t="s">
        <v>541</v>
      </c>
      <c r="D272">
        <v>593.1</v>
      </c>
      <c r="G272">
        <f t="shared" si="8"/>
        <v>1.9200236310601415E-3</v>
      </c>
      <c r="H272">
        <f t="shared" si="9"/>
        <v>-4.7764309223729651E-2</v>
      </c>
    </row>
    <row r="273" spans="1:8">
      <c r="A273" t="s">
        <v>542</v>
      </c>
      <c r="B273" s="7">
        <v>14895.65</v>
      </c>
      <c r="C273" t="s">
        <v>542</v>
      </c>
      <c r="D273">
        <v>622.85</v>
      </c>
      <c r="G273">
        <f t="shared" si="8"/>
        <v>7.1467449180016018E-3</v>
      </c>
      <c r="H273">
        <f t="shared" si="9"/>
        <v>6.3337601365770491E-2</v>
      </c>
    </row>
    <row r="274" spans="1:8">
      <c r="A274" t="s">
        <v>543</v>
      </c>
      <c r="B274" s="7">
        <v>14789.95</v>
      </c>
      <c r="C274" t="s">
        <v>543</v>
      </c>
      <c r="D274">
        <v>585.75</v>
      </c>
      <c r="G274">
        <f t="shared" si="8"/>
        <v>9.7010824114118765E-3</v>
      </c>
      <c r="H274">
        <f t="shared" si="9"/>
        <v>0.10000000000000009</v>
      </c>
    </row>
    <row r="275" spans="1:8">
      <c r="A275" t="s">
        <v>544</v>
      </c>
      <c r="B275" s="7">
        <v>14647.85</v>
      </c>
      <c r="C275" t="s">
        <v>544</v>
      </c>
      <c r="D275">
        <v>532.5</v>
      </c>
      <c r="G275">
        <f t="shared" si="8"/>
        <v>2.5673612861664363E-2</v>
      </c>
      <c r="H275">
        <f t="shared" si="9"/>
        <v>-5.6306306306297405E-4</v>
      </c>
    </row>
    <row r="276" spans="1:8">
      <c r="A276" t="s">
        <v>545</v>
      </c>
      <c r="B276" s="7">
        <v>14281.2</v>
      </c>
      <c r="C276" t="s">
        <v>545</v>
      </c>
      <c r="D276">
        <v>532.79999999999995</v>
      </c>
      <c r="G276">
        <f t="shared" si="8"/>
        <v>4.7423466768368838E-2</v>
      </c>
      <c r="H276">
        <f t="shared" si="9"/>
        <v>3.92042129900525E-2</v>
      </c>
    </row>
    <row r="277" spans="1:8">
      <c r="A277" t="s">
        <v>546</v>
      </c>
      <c r="B277" s="7">
        <v>13634.6</v>
      </c>
      <c r="C277" t="s">
        <v>546</v>
      </c>
      <c r="D277">
        <v>512.70000000000005</v>
      </c>
      <c r="G277">
        <f t="shared" si="8"/>
        <v>-1.3240408031814588E-2</v>
      </c>
      <c r="H277">
        <f t="shared" si="9"/>
        <v>1.444400474871399E-2</v>
      </c>
    </row>
    <row r="278" spans="1:8">
      <c r="A278" t="s">
        <v>547</v>
      </c>
      <c r="B278" s="7">
        <v>13817.55</v>
      </c>
      <c r="C278" t="s">
        <v>547</v>
      </c>
      <c r="D278">
        <v>505.4</v>
      </c>
      <c r="G278">
        <f t="shared" si="8"/>
        <v>-1.0735636298550233E-2</v>
      </c>
      <c r="H278">
        <f t="shared" si="9"/>
        <v>-1.4817741776153026E-3</v>
      </c>
    </row>
    <row r="279" spans="1:8">
      <c r="A279" t="s">
        <v>548</v>
      </c>
      <c r="B279" s="7">
        <v>13967.5</v>
      </c>
      <c r="C279" t="s">
        <v>548</v>
      </c>
      <c r="D279">
        <v>506.15</v>
      </c>
      <c r="G279">
        <f t="shared" si="8"/>
        <v>-1.9060461131126694E-2</v>
      </c>
      <c r="H279">
        <f t="shared" si="9"/>
        <v>-2.4571208325303573E-2</v>
      </c>
    </row>
    <row r="280" spans="1:8">
      <c r="A280" t="s">
        <v>549</v>
      </c>
      <c r="B280" s="7">
        <v>14238.9</v>
      </c>
      <c r="C280" t="s">
        <v>549</v>
      </c>
      <c r="D280">
        <v>518.9</v>
      </c>
      <c r="G280">
        <f t="shared" si="8"/>
        <v>-9.2541695948343827E-3</v>
      </c>
      <c r="H280">
        <f t="shared" si="9"/>
        <v>3.3356566762919426E-2</v>
      </c>
    </row>
    <row r="281" spans="1:8">
      <c r="A281" t="s">
        <v>550</v>
      </c>
      <c r="B281" s="7">
        <v>14371.9</v>
      </c>
      <c r="C281" t="s">
        <v>550</v>
      </c>
      <c r="D281">
        <v>502.15</v>
      </c>
      <c r="G281">
        <f t="shared" si="8"/>
        <v>-1.4972224792414224E-2</v>
      </c>
      <c r="H281">
        <f t="shared" si="9"/>
        <v>-2.4003887269193447E-2</v>
      </c>
    </row>
    <row r="282" spans="1:8">
      <c r="A282" t="s">
        <v>551</v>
      </c>
      <c r="B282" s="7">
        <v>14590.35</v>
      </c>
      <c r="C282" t="s">
        <v>551</v>
      </c>
      <c r="D282">
        <v>514.5</v>
      </c>
      <c r="G282">
        <f t="shared" si="8"/>
        <v>-3.711240243910785E-3</v>
      </c>
      <c r="H282">
        <f t="shared" si="9"/>
        <v>-1.0481777093951483E-2</v>
      </c>
    </row>
    <row r="283" spans="1:8">
      <c r="A283" t="s">
        <v>552</v>
      </c>
      <c r="B283" s="7">
        <v>14644.7</v>
      </c>
      <c r="C283" t="s">
        <v>552</v>
      </c>
      <c r="D283">
        <v>519.95000000000005</v>
      </c>
      <c r="G283">
        <f t="shared" si="8"/>
        <v>8.508279302947841E-3</v>
      </c>
      <c r="H283">
        <f t="shared" si="9"/>
        <v>9.6255655019739095E-4</v>
      </c>
    </row>
    <row r="284" spans="1:8">
      <c r="A284" t="s">
        <v>553</v>
      </c>
      <c r="B284" s="7">
        <v>14521.15</v>
      </c>
      <c r="C284" t="s">
        <v>553</v>
      </c>
      <c r="D284">
        <v>519.45000000000005</v>
      </c>
      <c r="G284">
        <f t="shared" si="8"/>
        <v>1.6794689559073817E-2</v>
      </c>
      <c r="H284">
        <f t="shared" si="9"/>
        <v>-1.5377222489186826E-3</v>
      </c>
    </row>
    <row r="285" spans="1:8">
      <c r="A285" t="s">
        <v>554</v>
      </c>
      <c r="B285" s="7">
        <v>14281.3</v>
      </c>
      <c r="C285" t="s">
        <v>554</v>
      </c>
      <c r="D285">
        <v>520.25</v>
      </c>
      <c r="G285">
        <f t="shared" si="8"/>
        <v>-1.0558623222042929E-2</v>
      </c>
      <c r="H285">
        <f t="shared" si="9"/>
        <v>-1.0555344237352493E-2</v>
      </c>
    </row>
    <row r="286" spans="1:8">
      <c r="A286" t="s">
        <v>555</v>
      </c>
      <c r="B286" s="7">
        <v>14433.7</v>
      </c>
      <c r="C286" t="s">
        <v>555</v>
      </c>
      <c r="D286">
        <v>525.79999999999995</v>
      </c>
      <c r="G286">
        <f t="shared" si="8"/>
        <v>-1.1092384006138767E-2</v>
      </c>
      <c r="H286">
        <f t="shared" si="9"/>
        <v>7.3761854583771491E-3</v>
      </c>
    </row>
    <row r="287" spans="1:8">
      <c r="A287" t="s">
        <v>556</v>
      </c>
      <c r="B287" s="7">
        <v>14595.6</v>
      </c>
      <c r="C287" t="s">
        <v>556</v>
      </c>
      <c r="D287">
        <v>521.95000000000005</v>
      </c>
      <c r="G287">
        <f t="shared" si="8"/>
        <v>2.1112472837001572E-3</v>
      </c>
      <c r="H287">
        <f t="shared" si="9"/>
        <v>-1.5303682448588596E-3</v>
      </c>
    </row>
    <row r="288" spans="1:8">
      <c r="A288" t="s">
        <v>557</v>
      </c>
      <c r="B288" s="7">
        <v>14564.85</v>
      </c>
      <c r="C288" t="s">
        <v>557</v>
      </c>
      <c r="D288">
        <v>522.75</v>
      </c>
      <c r="G288">
        <f t="shared" si="8"/>
        <v>9.6131067844451579E-5</v>
      </c>
      <c r="H288">
        <f t="shared" si="9"/>
        <v>-7.8762573543366132E-3</v>
      </c>
    </row>
    <row r="289" spans="1:8">
      <c r="A289" t="s">
        <v>558</v>
      </c>
      <c r="B289" s="7">
        <v>14563.45</v>
      </c>
      <c r="C289" t="s">
        <v>558</v>
      </c>
      <c r="D289">
        <v>526.9</v>
      </c>
      <c r="G289">
        <f t="shared" si="8"/>
        <v>5.4333005402233958E-3</v>
      </c>
      <c r="H289">
        <f t="shared" si="9"/>
        <v>-1.3295880149812755E-2</v>
      </c>
    </row>
    <row r="290" spans="1:8">
      <c r="A290" t="s">
        <v>559</v>
      </c>
      <c r="B290" s="7">
        <v>14484.75</v>
      </c>
      <c r="C290" t="s">
        <v>559</v>
      </c>
      <c r="D290">
        <v>534</v>
      </c>
      <c r="G290">
        <f t="shared" si="8"/>
        <v>9.5837181341371647E-3</v>
      </c>
      <c r="H290">
        <f t="shared" si="9"/>
        <v>4.0530007794232104E-2</v>
      </c>
    </row>
    <row r="291" spans="1:8">
      <c r="A291" t="s">
        <v>560</v>
      </c>
      <c r="B291" s="7">
        <v>14347.25</v>
      </c>
      <c r="C291" t="s">
        <v>560</v>
      </c>
      <c r="D291">
        <v>513.20000000000005</v>
      </c>
      <c r="G291">
        <f t="shared" si="8"/>
        <v>1.4847195549378078E-2</v>
      </c>
      <c r="H291">
        <f t="shared" si="9"/>
        <v>-3.7853052508977081E-3</v>
      </c>
    </row>
    <row r="292" spans="1:8">
      <c r="A292" t="s">
        <v>561</v>
      </c>
      <c r="B292" s="7">
        <v>14137.35</v>
      </c>
      <c r="C292" t="s">
        <v>561</v>
      </c>
      <c r="D292">
        <v>515.15</v>
      </c>
      <c r="G292">
        <f t="shared" si="8"/>
        <v>-6.2914199876284993E-4</v>
      </c>
      <c r="H292">
        <f t="shared" si="9"/>
        <v>6.921959319219595E-2</v>
      </c>
    </row>
    <row r="293" spans="1:8">
      <c r="A293" t="s">
        <v>562</v>
      </c>
      <c r="B293" s="7">
        <v>14146.25</v>
      </c>
      <c r="C293" t="s">
        <v>562</v>
      </c>
      <c r="D293">
        <v>481.8</v>
      </c>
      <c r="G293">
        <f t="shared" si="8"/>
        <v>-3.7501320469031096E-3</v>
      </c>
      <c r="H293">
        <f t="shared" si="9"/>
        <v>4.376083188908142E-2</v>
      </c>
    </row>
    <row r="294" spans="1:8">
      <c r="A294" t="s">
        <v>563</v>
      </c>
      <c r="B294" s="7">
        <v>14199.5</v>
      </c>
      <c r="C294" t="s">
        <v>563</v>
      </c>
      <c r="D294">
        <v>461.6</v>
      </c>
      <c r="G294">
        <f t="shared" si="8"/>
        <v>4.7124086351704175E-3</v>
      </c>
      <c r="H294">
        <f t="shared" si="9"/>
        <v>-1.619778346121048E-2</v>
      </c>
    </row>
    <row r="295" spans="1:8">
      <c r="A295" t="s">
        <v>564</v>
      </c>
      <c r="B295" s="7">
        <v>14132.9</v>
      </c>
      <c r="C295" t="s">
        <v>564</v>
      </c>
      <c r="D295">
        <v>469.2</v>
      </c>
      <c r="G295">
        <f t="shared" si="8"/>
        <v>8.1606448621465155E-3</v>
      </c>
      <c r="H295">
        <f t="shared" si="9"/>
        <v>1.4705882352941124E-2</v>
      </c>
    </row>
    <row r="296" spans="1:8">
      <c r="A296" t="s">
        <v>565</v>
      </c>
      <c r="B296" s="7">
        <v>14018.5</v>
      </c>
      <c r="C296" t="s">
        <v>565</v>
      </c>
      <c r="D296">
        <v>462.4</v>
      </c>
      <c r="G296">
        <f t="shared" si="8"/>
        <v>2.6284263414808606E-3</v>
      </c>
      <c r="H296">
        <f t="shared" si="9"/>
        <v>-7.8317777062547611E-3</v>
      </c>
    </row>
    <row r="297" spans="1:8">
      <c r="A297" t="s">
        <v>566</v>
      </c>
      <c r="B297" s="7">
        <v>13981.75</v>
      </c>
      <c r="C297" t="s">
        <v>566</v>
      </c>
      <c r="D297">
        <v>466.05</v>
      </c>
      <c r="G297">
        <f t="shared" si="8"/>
        <v>-1.430415643033367E-5</v>
      </c>
      <c r="H297">
        <f t="shared" si="9"/>
        <v>5.3931614712543485E-3</v>
      </c>
    </row>
    <row r="298" spans="1:8">
      <c r="A298" t="s">
        <v>567</v>
      </c>
      <c r="B298" s="7">
        <v>13981.95</v>
      </c>
      <c r="C298" t="s">
        <v>567</v>
      </c>
      <c r="D298">
        <v>463.55</v>
      </c>
      <c r="G298">
        <f t="shared" si="8"/>
        <v>3.5420524525213715E-3</v>
      </c>
      <c r="H298">
        <f t="shared" si="9"/>
        <v>-6.643094396228344E-3</v>
      </c>
    </row>
    <row r="299" spans="1:8">
      <c r="A299" t="s">
        <v>568</v>
      </c>
      <c r="B299" s="7">
        <v>13932.6</v>
      </c>
      <c r="C299" t="s">
        <v>568</v>
      </c>
      <c r="D299">
        <v>466.65</v>
      </c>
      <c r="G299">
        <f t="shared" si="8"/>
        <v>4.2816365366318276E-3</v>
      </c>
      <c r="H299">
        <f t="shared" si="9"/>
        <v>5.9280017245095795E-3</v>
      </c>
    </row>
    <row r="300" spans="1:8">
      <c r="A300" t="s">
        <v>569</v>
      </c>
      <c r="B300" s="7">
        <v>13873.2</v>
      </c>
      <c r="C300" t="s">
        <v>569</v>
      </c>
      <c r="D300">
        <v>463.9</v>
      </c>
      <c r="G300">
        <f t="shared" si="8"/>
        <v>9.0150371838464416E-3</v>
      </c>
      <c r="H300">
        <f t="shared" si="9"/>
        <v>-8.2308925708177716E-3</v>
      </c>
    </row>
    <row r="301" spans="1:8">
      <c r="A301" t="s">
        <v>570</v>
      </c>
      <c r="B301" s="7">
        <v>13749.25</v>
      </c>
      <c r="C301" t="s">
        <v>570</v>
      </c>
      <c r="D301">
        <v>467.75</v>
      </c>
      <c r="G301">
        <f t="shared" si="8"/>
        <v>1.0892501341803307E-2</v>
      </c>
      <c r="H301">
        <f t="shared" si="9"/>
        <v>2.3746990588750405E-2</v>
      </c>
    </row>
    <row r="302" spans="1:8">
      <c r="A302" t="s">
        <v>571</v>
      </c>
      <c r="B302" s="7">
        <v>13601.1</v>
      </c>
      <c r="C302" t="s">
        <v>571</v>
      </c>
      <c r="D302">
        <v>456.9</v>
      </c>
      <c r="G302">
        <f t="shared" si="8"/>
        <v>1.0010173544329204E-2</v>
      </c>
      <c r="H302">
        <f t="shared" si="9"/>
        <v>-1.1466897446992697E-2</v>
      </c>
    </row>
    <row r="303" spans="1:8">
      <c r="A303" t="s">
        <v>572</v>
      </c>
      <c r="B303" s="7">
        <v>13466.3</v>
      </c>
      <c r="C303" t="s">
        <v>572</v>
      </c>
      <c r="D303">
        <v>462.2</v>
      </c>
      <c r="G303">
        <f t="shared" si="8"/>
        <v>1.0346328141412231E-2</v>
      </c>
      <c r="H303">
        <f t="shared" si="9"/>
        <v>7.0526925303995291E-2</v>
      </c>
    </row>
    <row r="304" spans="1:8">
      <c r="A304" t="s">
        <v>573</v>
      </c>
      <c r="B304" s="7">
        <v>13328.4</v>
      </c>
      <c r="C304" t="s">
        <v>573</v>
      </c>
      <c r="D304">
        <v>431.75</v>
      </c>
      <c r="G304">
        <f t="shared" si="8"/>
        <v>-3.1404994713147394E-2</v>
      </c>
      <c r="H304">
        <f t="shared" si="9"/>
        <v>-8.3041308272273628E-2</v>
      </c>
    </row>
    <row r="305" spans="1:8">
      <c r="A305" t="s">
        <v>574</v>
      </c>
      <c r="B305" s="7">
        <v>13760.55</v>
      </c>
      <c r="C305" t="s">
        <v>574</v>
      </c>
      <c r="D305">
        <v>470.85</v>
      </c>
      <c r="G305">
        <f t="shared" si="8"/>
        <v>1.4446134476409078E-3</v>
      </c>
      <c r="H305">
        <f t="shared" si="9"/>
        <v>1.0516149801480967E-2</v>
      </c>
    </row>
    <row r="306" spans="1:8">
      <c r="A306" t="s">
        <v>575</v>
      </c>
      <c r="B306" s="7">
        <v>13740.7</v>
      </c>
      <c r="C306" t="s">
        <v>575</v>
      </c>
      <c r="D306">
        <v>465.95</v>
      </c>
      <c r="G306">
        <f t="shared" si="8"/>
        <v>4.2389294510585263E-3</v>
      </c>
      <c r="H306">
        <f t="shared" si="9"/>
        <v>-3.4200435278267216E-2</v>
      </c>
    </row>
    <row r="307" spans="1:8">
      <c r="A307" t="s">
        <v>576</v>
      </c>
      <c r="B307" s="7">
        <v>13682.7</v>
      </c>
      <c r="C307" t="s">
        <v>576</v>
      </c>
      <c r="D307">
        <v>482.45</v>
      </c>
      <c r="G307">
        <f t="shared" si="8"/>
        <v>8.4648636298307878E-3</v>
      </c>
      <c r="H307">
        <f t="shared" si="9"/>
        <v>-3.4083866969635279E-3</v>
      </c>
    </row>
    <row r="308" spans="1:8">
      <c r="A308" t="s">
        <v>577</v>
      </c>
      <c r="B308" s="7">
        <v>13567.85</v>
      </c>
      <c r="C308" t="s">
        <v>577</v>
      </c>
      <c r="D308">
        <v>484.1</v>
      </c>
      <c r="G308">
        <f t="shared" si="8"/>
        <v>7.1543684057195911E-4</v>
      </c>
      <c r="H308">
        <f t="shared" si="9"/>
        <v>2.2602450359104465E-2</v>
      </c>
    </row>
    <row r="309" spans="1:8">
      <c r="A309" t="s">
        <v>578</v>
      </c>
      <c r="B309" s="7">
        <v>13558.15</v>
      </c>
      <c r="C309" t="s">
        <v>578</v>
      </c>
      <c r="D309">
        <v>473.4</v>
      </c>
      <c r="G309">
        <f t="shared" si="8"/>
        <v>3.2781183748524789E-3</v>
      </c>
      <c r="H309">
        <f t="shared" si="9"/>
        <v>9.9907063197026025E-2</v>
      </c>
    </row>
    <row r="310" spans="1:8">
      <c r="A310" t="s">
        <v>579</v>
      </c>
      <c r="B310" s="7">
        <v>13513.85</v>
      </c>
      <c r="C310" t="s">
        <v>579</v>
      </c>
      <c r="D310">
        <v>430.4</v>
      </c>
      <c r="G310">
        <f t="shared" si="8"/>
        <v>2.6375729876915166E-3</v>
      </c>
      <c r="H310">
        <f t="shared" si="9"/>
        <v>1.7253604348853591E-2</v>
      </c>
    </row>
    <row r="311" spans="1:8">
      <c r="A311" t="s">
        <v>580</v>
      </c>
      <c r="B311" s="7">
        <v>13478.3</v>
      </c>
      <c r="C311" t="s">
        <v>580</v>
      </c>
      <c r="D311">
        <v>423.1</v>
      </c>
      <c r="G311">
        <f t="shared" si="8"/>
        <v>-3.7548691339409634E-3</v>
      </c>
      <c r="H311">
        <f t="shared" si="9"/>
        <v>-1.7417556897352582E-2</v>
      </c>
    </row>
    <row r="312" spans="1:8">
      <c r="A312" t="s">
        <v>581</v>
      </c>
      <c r="B312" s="7">
        <v>13529.1</v>
      </c>
      <c r="C312" t="s">
        <v>581</v>
      </c>
      <c r="D312">
        <v>430.6</v>
      </c>
      <c r="G312">
        <f t="shared" si="8"/>
        <v>1.0165796183813081E-2</v>
      </c>
      <c r="H312">
        <f t="shared" si="9"/>
        <v>-5.8024834629222255E-4</v>
      </c>
    </row>
    <row r="313" spans="1:8">
      <c r="A313" t="s">
        <v>582</v>
      </c>
      <c r="B313" s="7">
        <v>13392.95</v>
      </c>
      <c r="C313" t="s">
        <v>582</v>
      </c>
      <c r="D313">
        <v>430.85</v>
      </c>
      <c r="G313">
        <f t="shared" si="8"/>
        <v>2.785317185481917E-3</v>
      </c>
      <c r="H313">
        <f t="shared" si="9"/>
        <v>1.6515276630883591E-2</v>
      </c>
    </row>
    <row r="314" spans="1:8">
      <c r="A314" t="s">
        <v>583</v>
      </c>
      <c r="B314" s="7">
        <v>13355.75</v>
      </c>
      <c r="C314" t="s">
        <v>583</v>
      </c>
      <c r="D314">
        <v>423.85</v>
      </c>
      <c r="G314">
        <f t="shared" si="8"/>
        <v>7.331118410384363E-3</v>
      </c>
      <c r="H314">
        <f t="shared" si="9"/>
        <v>3.1265206812652213E-2</v>
      </c>
    </row>
    <row r="315" spans="1:8">
      <c r="A315" t="s">
        <v>584</v>
      </c>
      <c r="B315" s="7">
        <v>13258.55</v>
      </c>
      <c r="C315" t="s">
        <v>584</v>
      </c>
      <c r="D315">
        <v>411</v>
      </c>
      <c r="G315">
        <f t="shared" si="8"/>
        <v>9.4907072537480097E-3</v>
      </c>
      <c r="H315">
        <f t="shared" si="9"/>
        <v>-1.9093078758949833E-2</v>
      </c>
    </row>
    <row r="316" spans="1:8">
      <c r="A316" t="s">
        <v>585</v>
      </c>
      <c r="B316" s="7">
        <v>13133.9</v>
      </c>
      <c r="C316" t="s">
        <v>585</v>
      </c>
      <c r="D316">
        <v>419</v>
      </c>
      <c r="G316">
        <f t="shared" si="8"/>
        <v>1.5365551425030599E-3</v>
      </c>
      <c r="H316">
        <f t="shared" si="9"/>
        <v>3.0877106655185171E-2</v>
      </c>
    </row>
    <row r="317" spans="1:8">
      <c r="A317" t="s">
        <v>586</v>
      </c>
      <c r="B317" s="7">
        <v>13113.75</v>
      </c>
      <c r="C317" t="s">
        <v>586</v>
      </c>
      <c r="D317">
        <v>406.45</v>
      </c>
      <c r="G317">
        <f t="shared" si="8"/>
        <v>3.5853093855009455E-4</v>
      </c>
      <c r="H317">
        <f t="shared" si="9"/>
        <v>-3.4326345470149233E-3</v>
      </c>
    </row>
    <row r="318" spans="1:8">
      <c r="A318" t="s">
        <v>587</v>
      </c>
      <c r="B318" s="7">
        <v>13109.05</v>
      </c>
      <c r="C318" t="s">
        <v>587</v>
      </c>
      <c r="D318">
        <v>407.85</v>
      </c>
      <c r="G318">
        <f t="shared" si="8"/>
        <v>1.0802724970024435E-2</v>
      </c>
      <c r="H318">
        <f t="shared" si="9"/>
        <v>-1.9473494410385817E-2</v>
      </c>
    </row>
    <row r="319" spans="1:8">
      <c r="A319" t="s">
        <v>588</v>
      </c>
      <c r="B319" s="7">
        <v>12968.95</v>
      </c>
      <c r="C319" t="s">
        <v>588</v>
      </c>
      <c r="D319">
        <v>415.95</v>
      </c>
      <c r="G319">
        <f t="shared" si="8"/>
        <v>-1.3898513898513709E-3</v>
      </c>
      <c r="H319">
        <f t="shared" si="9"/>
        <v>-1.4404033129277183E-3</v>
      </c>
    </row>
    <row r="320" spans="1:8">
      <c r="A320" t="s">
        <v>589</v>
      </c>
      <c r="B320" s="7">
        <v>12987</v>
      </c>
      <c r="C320" t="s">
        <v>589</v>
      </c>
      <c r="D320">
        <v>416.55</v>
      </c>
      <c r="G320">
        <f t="shared" si="8"/>
        <v>1.000124432277727E-2</v>
      </c>
      <c r="H320">
        <f t="shared" si="9"/>
        <v>4.8320120800301902E-2</v>
      </c>
    </row>
    <row r="321" spans="1:8">
      <c r="A321" t="s">
        <v>590</v>
      </c>
      <c r="B321" s="7">
        <v>12858.4</v>
      </c>
      <c r="C321" t="s">
        <v>590</v>
      </c>
      <c r="D321">
        <v>397.35</v>
      </c>
      <c r="G321">
        <f t="shared" si="8"/>
        <v>-1.5070680919024304E-2</v>
      </c>
      <c r="H321">
        <f t="shared" si="9"/>
        <v>3.9231071008238416E-2</v>
      </c>
    </row>
    <row r="322" spans="1:8">
      <c r="A322" t="s">
        <v>591</v>
      </c>
      <c r="B322" s="7">
        <v>13055.15</v>
      </c>
      <c r="C322" t="s">
        <v>591</v>
      </c>
      <c r="D322">
        <v>382.35</v>
      </c>
      <c r="G322">
        <f t="shared" si="8"/>
        <v>9.956329850809631E-3</v>
      </c>
      <c r="H322">
        <f t="shared" si="9"/>
        <v>-2.7346731111676403E-2</v>
      </c>
    </row>
    <row r="323" spans="1:8">
      <c r="A323" t="s">
        <v>592</v>
      </c>
      <c r="B323" s="7">
        <v>12926.45</v>
      </c>
      <c r="C323" t="s">
        <v>592</v>
      </c>
      <c r="D323">
        <v>393.1</v>
      </c>
      <c r="G323">
        <f t="shared" ref="G323:G386" si="10">B323/B324-1</f>
        <v>5.2414447412523213E-3</v>
      </c>
      <c r="H323">
        <f t="shared" ref="H323:H386" si="11">D323/D324-1</f>
        <v>-3.0340404538727106E-2</v>
      </c>
    </row>
    <row r="324" spans="1:8">
      <c r="A324" t="s">
        <v>593</v>
      </c>
      <c r="B324" s="7">
        <v>12859.05</v>
      </c>
      <c r="C324" t="s">
        <v>593</v>
      </c>
      <c r="D324">
        <v>405.4</v>
      </c>
      <c r="G324">
        <f t="shared" si="10"/>
        <v>6.8393401035100609E-3</v>
      </c>
      <c r="H324">
        <f t="shared" si="11"/>
        <v>-1.3865239601070445E-2</v>
      </c>
    </row>
    <row r="325" spans="1:8">
      <c r="A325" t="s">
        <v>594</v>
      </c>
      <c r="B325" s="7">
        <v>12771.7</v>
      </c>
      <c r="C325" t="s">
        <v>594</v>
      </c>
      <c r="D325">
        <v>411.1</v>
      </c>
      <c r="G325">
        <f t="shared" si="10"/>
        <v>-1.2872683709156951E-2</v>
      </c>
      <c r="H325">
        <f t="shared" si="11"/>
        <v>-3.3842538190364202E-2</v>
      </c>
    </row>
    <row r="326" spans="1:8">
      <c r="A326" t="s">
        <v>595</v>
      </c>
      <c r="B326" s="7">
        <v>12938.25</v>
      </c>
      <c r="C326" t="s">
        <v>595</v>
      </c>
      <c r="D326">
        <v>425.5</v>
      </c>
      <c r="G326">
        <f t="shared" si="10"/>
        <v>4.9750664118934917E-3</v>
      </c>
      <c r="H326">
        <f t="shared" si="11"/>
        <v>7.1005917159763232E-3</v>
      </c>
    </row>
    <row r="327" spans="1:8">
      <c r="A327" t="s">
        <v>596</v>
      </c>
      <c r="B327" s="7">
        <v>12874.2</v>
      </c>
      <c r="C327" t="s">
        <v>596</v>
      </c>
      <c r="D327">
        <v>422.5</v>
      </c>
      <c r="G327">
        <f t="shared" si="10"/>
        <v>1.2126619994575538E-2</v>
      </c>
      <c r="H327">
        <f t="shared" si="11"/>
        <v>6.8808499873513673E-2</v>
      </c>
    </row>
    <row r="328" spans="1:8">
      <c r="A328" t="s">
        <v>597</v>
      </c>
      <c r="B328" s="7">
        <v>12719.95</v>
      </c>
      <c r="C328" t="s">
        <v>597</v>
      </c>
      <c r="D328">
        <v>395.3</v>
      </c>
      <c r="G328">
        <f t="shared" si="10"/>
        <v>2.2969395152394601E-3</v>
      </c>
      <c r="H328">
        <f t="shared" si="11"/>
        <v>4.993359893758309E-2</v>
      </c>
    </row>
    <row r="329" spans="1:8">
      <c r="A329" t="s">
        <v>598</v>
      </c>
      <c r="B329" s="7">
        <v>12690.8</v>
      </c>
      <c r="C329" t="s">
        <v>598</v>
      </c>
      <c r="D329">
        <v>376.5</v>
      </c>
      <c r="G329">
        <f t="shared" si="10"/>
        <v>-4.5767757066157433E-3</v>
      </c>
      <c r="H329">
        <f t="shared" si="11"/>
        <v>1.5098409274737268E-2</v>
      </c>
    </row>
    <row r="330" spans="1:8">
      <c r="A330" t="s">
        <v>599</v>
      </c>
      <c r="B330" s="7">
        <v>12749.15</v>
      </c>
      <c r="C330" t="s">
        <v>599</v>
      </c>
      <c r="D330">
        <v>370.9</v>
      </c>
      <c r="G330">
        <f t="shared" si="10"/>
        <v>9.3459793683843273E-3</v>
      </c>
      <c r="H330">
        <f t="shared" si="11"/>
        <v>-2.9438702080334944E-2</v>
      </c>
    </row>
    <row r="331" spans="1:8">
      <c r="A331" t="s">
        <v>600</v>
      </c>
      <c r="B331" s="7">
        <v>12631.1</v>
      </c>
      <c r="C331" t="s">
        <v>600</v>
      </c>
      <c r="D331">
        <v>382.15</v>
      </c>
      <c r="G331">
        <f t="shared" si="10"/>
        <v>1.3646522564310537E-2</v>
      </c>
      <c r="H331">
        <f t="shared" si="11"/>
        <v>7.6466710613052324E-3</v>
      </c>
    </row>
    <row r="332" spans="1:8">
      <c r="A332" t="s">
        <v>601</v>
      </c>
      <c r="B332" s="7">
        <v>12461.05</v>
      </c>
      <c r="C332" t="s">
        <v>601</v>
      </c>
      <c r="D332">
        <v>379.25</v>
      </c>
      <c r="G332">
        <f t="shared" si="10"/>
        <v>1.6104635280974833E-2</v>
      </c>
      <c r="H332">
        <f t="shared" si="11"/>
        <v>4.997231450719819E-2</v>
      </c>
    </row>
    <row r="333" spans="1:8">
      <c r="A333" t="s">
        <v>602</v>
      </c>
      <c r="B333" s="7">
        <v>12263.55</v>
      </c>
      <c r="C333" t="s">
        <v>602</v>
      </c>
      <c r="D333">
        <v>361.2</v>
      </c>
      <c r="G333">
        <f t="shared" si="10"/>
        <v>1.1819014380832105E-2</v>
      </c>
      <c r="H333">
        <f t="shared" si="11"/>
        <v>5.0000000000000044E-2</v>
      </c>
    </row>
    <row r="334" spans="1:8">
      <c r="A334" t="s">
        <v>603</v>
      </c>
      <c r="B334" s="7">
        <v>12120.3</v>
      </c>
      <c r="C334" t="s">
        <v>603</v>
      </c>
      <c r="D334">
        <v>344</v>
      </c>
      <c r="G334">
        <f t="shared" si="10"/>
        <v>1.7785615316790571E-2</v>
      </c>
      <c r="H334">
        <f t="shared" si="11"/>
        <v>4.9900808789867357E-2</v>
      </c>
    </row>
    <row r="335" spans="1:8">
      <c r="A335" t="s">
        <v>604</v>
      </c>
      <c r="B335" s="7">
        <v>11908.5</v>
      </c>
      <c r="C335" t="s">
        <v>604</v>
      </c>
      <c r="D335">
        <v>327.64999999999998</v>
      </c>
      <c r="G335">
        <f t="shared" si="10"/>
        <v>8.0416472679560869E-3</v>
      </c>
      <c r="H335">
        <f t="shared" si="11"/>
        <v>1.7230673703818589E-2</v>
      </c>
    </row>
    <row r="336" spans="1:8">
      <c r="A336" t="s">
        <v>605</v>
      </c>
      <c r="B336" s="7">
        <v>11813.5</v>
      </c>
      <c r="C336" t="s">
        <v>605</v>
      </c>
      <c r="D336">
        <v>322.10000000000002</v>
      </c>
      <c r="G336">
        <f t="shared" si="10"/>
        <v>1.237022405230892E-2</v>
      </c>
      <c r="H336">
        <f t="shared" si="11"/>
        <v>4.0523690773066612E-3</v>
      </c>
    </row>
    <row r="337" spans="1:8">
      <c r="A337" t="s">
        <v>606</v>
      </c>
      <c r="B337" s="7">
        <v>11669.15</v>
      </c>
      <c r="C337" t="s">
        <v>606</v>
      </c>
      <c r="D337">
        <v>320.8</v>
      </c>
      <c r="G337">
        <f t="shared" si="10"/>
        <v>2.297636226207711E-3</v>
      </c>
      <c r="H337">
        <f t="shared" si="11"/>
        <v>-1.8668326073427721E-3</v>
      </c>
    </row>
    <row r="338" spans="1:8">
      <c r="A338" t="s">
        <v>607</v>
      </c>
      <c r="B338" s="7">
        <v>11642.4</v>
      </c>
      <c r="C338" t="s">
        <v>607</v>
      </c>
      <c r="D338">
        <v>321.39999999999998</v>
      </c>
      <c r="G338">
        <f t="shared" si="10"/>
        <v>-2.4334235870719922E-3</v>
      </c>
      <c r="H338">
        <f t="shared" si="11"/>
        <v>-2.2803283672848895E-2</v>
      </c>
    </row>
    <row r="339" spans="1:8">
      <c r="A339" t="s">
        <v>608</v>
      </c>
      <c r="B339" s="7">
        <v>11670.8</v>
      </c>
      <c r="C339" t="s">
        <v>608</v>
      </c>
      <c r="D339">
        <v>328.9</v>
      </c>
      <c r="G339">
        <f t="shared" si="10"/>
        <v>-5.0129586686673555E-3</v>
      </c>
      <c r="H339">
        <f t="shared" si="11"/>
        <v>1.465370970229829E-2</v>
      </c>
    </row>
    <row r="340" spans="1:8">
      <c r="A340" t="s">
        <v>609</v>
      </c>
      <c r="B340" s="7">
        <v>11729.6</v>
      </c>
      <c r="C340" t="s">
        <v>609</v>
      </c>
      <c r="D340">
        <v>324.14999999999998</v>
      </c>
      <c r="G340">
        <f t="shared" si="10"/>
        <v>-1.3440543677561423E-2</v>
      </c>
      <c r="H340">
        <f t="shared" si="11"/>
        <v>2.8884304078717449E-2</v>
      </c>
    </row>
    <row r="341" spans="1:8">
      <c r="A341" t="s">
        <v>610</v>
      </c>
      <c r="B341" s="7">
        <v>11889.4</v>
      </c>
      <c r="C341" t="s">
        <v>610</v>
      </c>
      <c r="D341">
        <v>315.05</v>
      </c>
      <c r="G341">
        <f t="shared" si="10"/>
        <v>1.0337575152429279E-2</v>
      </c>
      <c r="H341">
        <f t="shared" si="11"/>
        <v>4.9991668055324068E-2</v>
      </c>
    </row>
    <row r="342" spans="1:8">
      <c r="A342" t="s">
        <v>611</v>
      </c>
      <c r="B342" s="7">
        <v>11767.75</v>
      </c>
      <c r="C342" t="s">
        <v>611</v>
      </c>
      <c r="D342">
        <v>300.05</v>
      </c>
      <c r="G342">
        <f t="shared" si="10"/>
        <v>-1.362910560042252E-2</v>
      </c>
      <c r="H342">
        <f t="shared" si="11"/>
        <v>-2.8335492227979264E-2</v>
      </c>
    </row>
    <row r="343" spans="1:8">
      <c r="A343" t="s">
        <v>612</v>
      </c>
      <c r="B343" s="7">
        <v>11930.35</v>
      </c>
      <c r="C343" t="s">
        <v>612</v>
      </c>
      <c r="D343">
        <v>308.8</v>
      </c>
      <c r="G343">
        <f t="shared" si="10"/>
        <v>2.8495895834470542E-3</v>
      </c>
      <c r="H343">
        <f t="shared" si="11"/>
        <v>4.227642276422694E-3</v>
      </c>
    </row>
    <row r="344" spans="1:8">
      <c r="A344" t="s">
        <v>613</v>
      </c>
      <c r="B344" s="7">
        <v>11896.45</v>
      </c>
      <c r="C344" t="s">
        <v>613</v>
      </c>
      <c r="D344">
        <v>307.5</v>
      </c>
      <c r="G344">
        <f t="shared" si="10"/>
        <v>-3.4512655338361231E-3</v>
      </c>
      <c r="H344">
        <f t="shared" si="11"/>
        <v>-7.9045007259235245E-3</v>
      </c>
    </row>
    <row r="345" spans="1:8">
      <c r="A345" t="s">
        <v>614</v>
      </c>
      <c r="B345" s="7">
        <v>11937.65</v>
      </c>
      <c r="C345" t="s">
        <v>614</v>
      </c>
      <c r="D345">
        <v>309.95</v>
      </c>
      <c r="G345">
        <f t="shared" si="10"/>
        <v>3.4336964561898498E-3</v>
      </c>
      <c r="H345">
        <f t="shared" si="11"/>
        <v>-1.7902408111533652E-2</v>
      </c>
    </row>
    <row r="346" spans="1:8">
      <c r="A346" t="s">
        <v>615</v>
      </c>
      <c r="B346" s="7">
        <v>11896.8</v>
      </c>
      <c r="C346" t="s">
        <v>615</v>
      </c>
      <c r="D346">
        <v>315.60000000000002</v>
      </c>
      <c r="G346">
        <f t="shared" si="10"/>
        <v>2.0003284749916528E-3</v>
      </c>
      <c r="H346">
        <f t="shared" si="11"/>
        <v>4.9900199600798389E-2</v>
      </c>
    </row>
    <row r="347" spans="1:8">
      <c r="A347" t="s">
        <v>616</v>
      </c>
      <c r="B347" s="7">
        <v>11873.05</v>
      </c>
      <c r="C347" t="s">
        <v>616</v>
      </c>
      <c r="D347">
        <v>300.60000000000002</v>
      </c>
      <c r="G347">
        <f t="shared" si="10"/>
        <v>9.4028029874726471E-3</v>
      </c>
      <c r="H347">
        <f t="shared" si="11"/>
        <v>4.9947607404820182E-2</v>
      </c>
    </row>
    <row r="348" spans="1:8">
      <c r="A348" t="s">
        <v>617</v>
      </c>
      <c r="B348" s="7">
        <v>11762.45</v>
      </c>
      <c r="C348" t="s">
        <v>617</v>
      </c>
      <c r="D348">
        <v>286.3</v>
      </c>
      <c r="G348">
        <f t="shared" si="10"/>
        <v>7.0288989627880216E-3</v>
      </c>
      <c r="H348">
        <f t="shared" si="11"/>
        <v>3.5050823694355859E-3</v>
      </c>
    </row>
    <row r="349" spans="1:8">
      <c r="A349" t="s">
        <v>618</v>
      </c>
      <c r="B349" s="7">
        <v>11680.35</v>
      </c>
      <c r="C349" t="s">
        <v>618</v>
      </c>
      <c r="D349">
        <v>285.3</v>
      </c>
      <c r="G349">
        <f t="shared" si="10"/>
        <v>-2.4283584146753912E-2</v>
      </c>
      <c r="H349">
        <f t="shared" si="11"/>
        <v>6.8819481206987554E-3</v>
      </c>
    </row>
    <row r="350" spans="1:8">
      <c r="A350" t="s">
        <v>619</v>
      </c>
      <c r="B350" s="7">
        <v>11971.05</v>
      </c>
      <c r="C350" t="s">
        <v>619</v>
      </c>
      <c r="D350">
        <v>283.35000000000002</v>
      </c>
      <c r="G350">
        <f t="shared" si="10"/>
        <v>3.0625497507226207E-3</v>
      </c>
      <c r="H350">
        <f t="shared" si="11"/>
        <v>9.8004276550249791E-3</v>
      </c>
    </row>
    <row r="351" spans="1:8">
      <c r="A351" t="s">
        <v>620</v>
      </c>
      <c r="B351" s="7">
        <v>11934.5</v>
      </c>
      <c r="C351" t="s">
        <v>620</v>
      </c>
      <c r="D351">
        <v>280.60000000000002</v>
      </c>
      <c r="G351">
        <f t="shared" si="10"/>
        <v>2.9754545949822742E-4</v>
      </c>
      <c r="H351">
        <f t="shared" si="11"/>
        <v>-5.6697377746277589E-3</v>
      </c>
    </row>
    <row r="352" spans="1:8">
      <c r="A352" t="s">
        <v>621</v>
      </c>
      <c r="B352" s="7">
        <v>11930.95</v>
      </c>
      <c r="C352" t="s">
        <v>621</v>
      </c>
      <c r="D352">
        <v>282.2</v>
      </c>
      <c r="G352">
        <f t="shared" si="10"/>
        <v>1.4058854140437393E-3</v>
      </c>
      <c r="H352">
        <f t="shared" si="11"/>
        <v>2.1306818181816567E-3</v>
      </c>
    </row>
    <row r="353" spans="1:8">
      <c r="A353" t="s">
        <v>622</v>
      </c>
      <c r="B353" s="7">
        <v>11914.2</v>
      </c>
      <c r="C353" t="s">
        <v>622</v>
      </c>
      <c r="D353">
        <v>281.60000000000002</v>
      </c>
      <c r="G353">
        <f t="shared" si="10"/>
        <v>6.7260405928379896E-3</v>
      </c>
      <c r="H353">
        <f t="shared" si="11"/>
        <v>5.3295434357791827E-4</v>
      </c>
    </row>
    <row r="354" spans="1:8">
      <c r="A354" t="s">
        <v>623</v>
      </c>
      <c r="B354" s="7">
        <v>11834.6</v>
      </c>
      <c r="C354" t="s">
        <v>623</v>
      </c>
      <c r="D354">
        <v>281.45</v>
      </c>
      <c r="G354">
        <f t="shared" si="10"/>
        <v>8.1566763354161687E-3</v>
      </c>
      <c r="H354">
        <f t="shared" si="11"/>
        <v>-3.2485390168442763E-2</v>
      </c>
    </row>
    <row r="355" spans="1:8">
      <c r="A355" t="s">
        <v>624</v>
      </c>
      <c r="B355" s="7">
        <v>11738.85</v>
      </c>
      <c r="C355" t="s">
        <v>624</v>
      </c>
      <c r="D355">
        <v>290.89999999999998</v>
      </c>
      <c r="G355">
        <f t="shared" si="10"/>
        <v>6.555254493071816E-3</v>
      </c>
      <c r="H355">
        <f t="shared" si="11"/>
        <v>-4.6193327630453807E-3</v>
      </c>
    </row>
    <row r="356" spans="1:8">
      <c r="A356" t="s">
        <v>625</v>
      </c>
      <c r="B356" s="7">
        <v>11662.4</v>
      </c>
      <c r="C356" t="s">
        <v>625</v>
      </c>
      <c r="D356">
        <v>292.25</v>
      </c>
      <c r="G356">
        <f t="shared" si="10"/>
        <v>1.3826407090108406E-2</v>
      </c>
      <c r="H356">
        <f t="shared" si="11"/>
        <v>1.1070749005362313E-2</v>
      </c>
    </row>
    <row r="357" spans="1:8">
      <c r="A357" t="s">
        <v>626</v>
      </c>
      <c r="B357" s="7">
        <v>11503.35</v>
      </c>
      <c r="C357" t="s">
        <v>626</v>
      </c>
      <c r="D357">
        <v>289.05</v>
      </c>
      <c r="G357">
        <f t="shared" si="10"/>
        <v>7.5676954002601438E-3</v>
      </c>
      <c r="H357">
        <f t="shared" si="11"/>
        <v>3.9944425147622198E-3</v>
      </c>
    </row>
    <row r="358" spans="1:8">
      <c r="A358" t="s">
        <v>627</v>
      </c>
      <c r="B358" s="7">
        <v>11416.95</v>
      </c>
      <c r="C358" t="s">
        <v>627</v>
      </c>
      <c r="D358">
        <v>287.89999999999998</v>
      </c>
      <c r="G358">
        <f t="shared" si="10"/>
        <v>1.5061057741463824E-2</v>
      </c>
      <c r="H358">
        <f t="shared" si="11"/>
        <v>1.3732394366197109E-2</v>
      </c>
    </row>
    <row r="359" spans="1:8">
      <c r="A359" t="s">
        <v>628</v>
      </c>
      <c r="B359" s="7">
        <v>11247.55</v>
      </c>
      <c r="C359" t="s">
        <v>628</v>
      </c>
      <c r="D359">
        <v>284</v>
      </c>
      <c r="G359">
        <f t="shared" si="10"/>
        <v>2.2410536070716081E-3</v>
      </c>
      <c r="H359">
        <f t="shared" si="11"/>
        <v>4.9907578558225474E-2</v>
      </c>
    </row>
    <row r="360" spans="1:8">
      <c r="A360" t="s">
        <v>629</v>
      </c>
      <c r="B360" s="7">
        <v>11222.4</v>
      </c>
      <c r="C360" t="s">
        <v>629</v>
      </c>
      <c r="D360">
        <v>270.5</v>
      </c>
      <c r="G360">
        <f t="shared" si="10"/>
        <v>-4.5869312539237317E-4</v>
      </c>
      <c r="H360">
        <f t="shared" si="11"/>
        <v>4.9873859887444194E-2</v>
      </c>
    </row>
    <row r="361" spans="1:8">
      <c r="A361" t="s">
        <v>630</v>
      </c>
      <c r="B361" s="7">
        <v>11227.55</v>
      </c>
      <c r="C361" t="s">
        <v>630</v>
      </c>
      <c r="D361">
        <v>257.64999999999998</v>
      </c>
      <c r="G361">
        <f t="shared" si="10"/>
        <v>1.6044885862310787E-2</v>
      </c>
      <c r="H361">
        <f t="shared" si="11"/>
        <v>4.991850040749779E-2</v>
      </c>
    </row>
    <row r="362" spans="1:8">
      <c r="A362" t="s">
        <v>631</v>
      </c>
      <c r="B362" s="7">
        <v>11050.25</v>
      </c>
      <c r="C362" t="s">
        <v>631</v>
      </c>
      <c r="D362">
        <v>245.4</v>
      </c>
      <c r="G362">
        <f t="shared" si="10"/>
        <v>2.2645769997825305E-2</v>
      </c>
      <c r="H362">
        <f t="shared" si="11"/>
        <v>4.9839572192513337E-2</v>
      </c>
    </row>
    <row r="363" spans="1:8">
      <c r="A363" t="s">
        <v>632</v>
      </c>
      <c r="B363" s="7">
        <v>10805.55</v>
      </c>
      <c r="C363" t="s">
        <v>632</v>
      </c>
      <c r="D363">
        <v>233.75</v>
      </c>
      <c r="G363">
        <f t="shared" si="10"/>
        <v>-2.9312288613303372E-2</v>
      </c>
      <c r="H363">
        <f t="shared" si="11"/>
        <v>-3.3891299855342005E-2</v>
      </c>
    </row>
    <row r="364" spans="1:8">
      <c r="A364" t="s">
        <v>633</v>
      </c>
      <c r="B364" s="7">
        <v>11131.85</v>
      </c>
      <c r="C364" t="s">
        <v>633</v>
      </c>
      <c r="D364">
        <v>241.95</v>
      </c>
      <c r="G364">
        <f t="shared" si="10"/>
        <v>-1.9545171311632359E-3</v>
      </c>
      <c r="H364">
        <f t="shared" si="11"/>
        <v>-3.6055776892430336E-2</v>
      </c>
    </row>
    <row r="365" spans="1:8">
      <c r="A365" t="s">
        <v>634</v>
      </c>
      <c r="B365" s="7">
        <v>11153.65</v>
      </c>
      <c r="C365" t="s">
        <v>634</v>
      </c>
      <c r="D365">
        <v>251</v>
      </c>
      <c r="G365">
        <f t="shared" si="10"/>
        <v>-8.6129122576229511E-3</v>
      </c>
      <c r="H365">
        <f t="shared" si="11"/>
        <v>-4.9602423324498379E-2</v>
      </c>
    </row>
    <row r="366" spans="1:8">
      <c r="A366" t="s">
        <v>635</v>
      </c>
      <c r="B366" s="7">
        <v>11250.55</v>
      </c>
      <c r="C366" t="s">
        <v>635</v>
      </c>
      <c r="D366">
        <v>264.10000000000002</v>
      </c>
      <c r="G366">
        <f t="shared" si="10"/>
        <v>-2.2112221261283316E-2</v>
      </c>
      <c r="H366">
        <f t="shared" si="11"/>
        <v>-4.6570397111913242E-2</v>
      </c>
    </row>
    <row r="367" spans="1:8">
      <c r="A367" t="s">
        <v>636</v>
      </c>
      <c r="B367" s="7">
        <v>11504.95</v>
      </c>
      <c r="C367" t="s">
        <v>636</v>
      </c>
      <c r="D367">
        <v>277</v>
      </c>
      <c r="G367">
        <f t="shared" si="10"/>
        <v>-9.6820972377797965E-4</v>
      </c>
      <c r="H367">
        <f t="shared" si="11"/>
        <v>4.8845134418780578E-2</v>
      </c>
    </row>
    <row r="368" spans="1:8">
      <c r="A368" t="s">
        <v>637</v>
      </c>
      <c r="B368" s="7">
        <v>11516.1</v>
      </c>
      <c r="C368" t="s">
        <v>637</v>
      </c>
      <c r="D368">
        <v>264.10000000000002</v>
      </c>
      <c r="G368">
        <f t="shared" si="10"/>
        <v>-7.6220103321541499E-3</v>
      </c>
      <c r="H368">
        <f t="shared" si="11"/>
        <v>4.9890677797654659E-2</v>
      </c>
    </row>
    <row r="369" spans="1:8">
      <c r="A369" t="s">
        <v>638</v>
      </c>
      <c r="B369" s="7">
        <v>11604.55</v>
      </c>
      <c r="C369" t="s">
        <v>638</v>
      </c>
      <c r="D369">
        <v>251.55</v>
      </c>
      <c r="G369">
        <f t="shared" si="10"/>
        <v>7.182037528858265E-3</v>
      </c>
      <c r="H369">
        <f t="shared" si="11"/>
        <v>4.9874791318864853E-2</v>
      </c>
    </row>
    <row r="370" spans="1:8">
      <c r="A370" t="s">
        <v>639</v>
      </c>
      <c r="B370" s="7">
        <v>11521.8</v>
      </c>
      <c r="C370" t="s">
        <v>639</v>
      </c>
      <c r="D370">
        <v>239.6</v>
      </c>
      <c r="G370">
        <f t="shared" si="10"/>
        <v>7.1459477886897105E-3</v>
      </c>
      <c r="H370">
        <f t="shared" si="11"/>
        <v>4.9956178790534711E-2</v>
      </c>
    </row>
    <row r="371" spans="1:8">
      <c r="A371" t="s">
        <v>640</v>
      </c>
      <c r="B371" s="7">
        <v>11440.05</v>
      </c>
      <c r="C371" t="s">
        <v>640</v>
      </c>
      <c r="D371">
        <v>228.2</v>
      </c>
      <c r="G371">
        <f t="shared" si="10"/>
        <v>-2.1283184103905173E-3</v>
      </c>
      <c r="H371">
        <f t="shared" si="11"/>
        <v>4.9919484702093397E-2</v>
      </c>
    </row>
    <row r="372" spans="1:8">
      <c r="A372" t="s">
        <v>641</v>
      </c>
      <c r="B372" s="7">
        <v>11464.45</v>
      </c>
      <c r="C372" t="s">
        <v>641</v>
      </c>
      <c r="D372">
        <v>217.35</v>
      </c>
      <c r="G372">
        <f t="shared" si="10"/>
        <v>1.3275978775904029E-3</v>
      </c>
      <c r="H372">
        <f t="shared" si="11"/>
        <v>1.446907817969656E-2</v>
      </c>
    </row>
    <row r="373" spans="1:8">
      <c r="A373" t="s">
        <v>642</v>
      </c>
      <c r="B373" s="7">
        <v>11449.25</v>
      </c>
      <c r="C373" t="s">
        <v>642</v>
      </c>
      <c r="D373">
        <v>214.25</v>
      </c>
      <c r="G373">
        <f t="shared" si="10"/>
        <v>1.5184429863450921E-2</v>
      </c>
      <c r="H373">
        <f t="shared" si="11"/>
        <v>4.9987748100955631E-2</v>
      </c>
    </row>
    <row r="374" spans="1:8">
      <c r="A374" t="s">
        <v>643</v>
      </c>
      <c r="B374" s="7">
        <v>11278</v>
      </c>
      <c r="C374" t="s">
        <v>643</v>
      </c>
      <c r="D374">
        <v>204.05</v>
      </c>
      <c r="G374">
        <f t="shared" si="10"/>
        <v>-3.4769623630973578E-3</v>
      </c>
      <c r="H374">
        <f t="shared" si="11"/>
        <v>-7.2974945268791114E-3</v>
      </c>
    </row>
    <row r="375" spans="1:8">
      <c r="A375" t="s">
        <v>644</v>
      </c>
      <c r="B375" s="7">
        <v>11317.35</v>
      </c>
      <c r="C375" t="s">
        <v>644</v>
      </c>
      <c r="D375">
        <v>205.55</v>
      </c>
      <c r="G375">
        <f t="shared" si="10"/>
        <v>-3.3201086741140307E-3</v>
      </c>
      <c r="H375">
        <f t="shared" si="11"/>
        <v>-1.699854298202963E-3</v>
      </c>
    </row>
    <row r="376" spans="1:8">
      <c r="A376" t="s">
        <v>645</v>
      </c>
      <c r="B376" s="7">
        <v>11355.05</v>
      </c>
      <c r="C376" t="s">
        <v>645</v>
      </c>
      <c r="D376">
        <v>205.9</v>
      </c>
      <c r="G376">
        <f t="shared" si="10"/>
        <v>1.8705029623649061E-3</v>
      </c>
      <c r="H376">
        <f t="shared" si="11"/>
        <v>7.0921985815604049E-3</v>
      </c>
    </row>
    <row r="377" spans="1:8">
      <c r="A377" t="s">
        <v>646</v>
      </c>
      <c r="B377" s="7">
        <v>11333.85</v>
      </c>
      <c r="C377" t="s">
        <v>646</v>
      </c>
      <c r="D377">
        <v>204.45</v>
      </c>
      <c r="G377">
        <f t="shared" si="10"/>
        <v>-1.6794694403359012E-2</v>
      </c>
      <c r="H377">
        <f t="shared" si="11"/>
        <v>-3.0812988859919455E-2</v>
      </c>
    </row>
    <row r="378" spans="1:8">
      <c r="A378" t="s">
        <v>647</v>
      </c>
      <c r="B378" s="7">
        <v>11527.45</v>
      </c>
      <c r="C378" t="s">
        <v>647</v>
      </c>
      <c r="D378">
        <v>210.95</v>
      </c>
      <c r="G378">
        <f t="shared" si="10"/>
        <v>-6.5452969224089053E-4</v>
      </c>
      <c r="H378">
        <f t="shared" si="11"/>
        <v>3.5845813896390855E-2</v>
      </c>
    </row>
    <row r="379" spans="1:8">
      <c r="A379" t="s">
        <v>648</v>
      </c>
      <c r="B379" s="7">
        <v>11535</v>
      </c>
      <c r="C379" t="s">
        <v>648</v>
      </c>
      <c r="D379">
        <v>203.65</v>
      </c>
      <c r="G379">
        <f t="shared" si="10"/>
        <v>5.6450382511279429E-3</v>
      </c>
      <c r="H379">
        <f t="shared" si="11"/>
        <v>2.9315137730604013E-2</v>
      </c>
    </row>
    <row r="380" spans="1:8">
      <c r="A380" t="s">
        <v>649</v>
      </c>
      <c r="B380" s="7">
        <v>11470.25</v>
      </c>
      <c r="C380" t="s">
        <v>649</v>
      </c>
      <c r="D380">
        <v>197.85</v>
      </c>
      <c r="G380">
        <f t="shared" si="10"/>
        <v>7.2667398463226451E-3</v>
      </c>
      <c r="H380">
        <f t="shared" si="11"/>
        <v>3.0468750000000044E-2</v>
      </c>
    </row>
    <row r="381" spans="1:8">
      <c r="A381" t="s">
        <v>650</v>
      </c>
      <c r="B381" s="7">
        <v>11387.5</v>
      </c>
      <c r="C381" t="s">
        <v>650</v>
      </c>
      <c r="D381">
        <v>192</v>
      </c>
      <c r="G381">
        <f t="shared" si="10"/>
        <v>-2.2330780589992827E-2</v>
      </c>
      <c r="H381">
        <f t="shared" si="11"/>
        <v>-4.4062733383121722E-2</v>
      </c>
    </row>
    <row r="382" spans="1:8">
      <c r="A382" t="s">
        <v>651</v>
      </c>
      <c r="B382" s="7">
        <v>11647.6</v>
      </c>
      <c r="C382" t="s">
        <v>651</v>
      </c>
      <c r="D382">
        <v>200.85</v>
      </c>
      <c r="G382">
        <f t="shared" si="10"/>
        <v>7.6432294482773333E-3</v>
      </c>
      <c r="H382">
        <f t="shared" si="11"/>
        <v>-1.3506876227897813E-2</v>
      </c>
    </row>
    <row r="383" spans="1:8">
      <c r="A383" t="s">
        <v>652</v>
      </c>
      <c r="B383" s="7">
        <v>11559.25</v>
      </c>
      <c r="C383" t="s">
        <v>652</v>
      </c>
      <c r="D383">
        <v>203.6</v>
      </c>
      <c r="G383">
        <f t="shared" si="10"/>
        <v>8.3552677148990284E-4</v>
      </c>
      <c r="H383">
        <f t="shared" si="11"/>
        <v>-4.5252051582649444E-2</v>
      </c>
    </row>
    <row r="384" spans="1:8">
      <c r="A384" t="s">
        <v>653</v>
      </c>
      <c r="B384" s="7">
        <v>11549.6</v>
      </c>
      <c r="C384" t="s">
        <v>653</v>
      </c>
      <c r="D384">
        <v>213.25</v>
      </c>
      <c r="G384">
        <f t="shared" si="10"/>
        <v>6.7423565560373877E-3</v>
      </c>
      <c r="H384">
        <f t="shared" si="11"/>
        <v>-9.0613382899628059E-3</v>
      </c>
    </row>
    <row r="385" spans="1:8">
      <c r="A385" t="s">
        <v>654</v>
      </c>
      <c r="B385" s="7">
        <v>11472.25</v>
      </c>
      <c r="C385" t="s">
        <v>654</v>
      </c>
      <c r="D385">
        <v>215.2</v>
      </c>
      <c r="G385">
        <f t="shared" si="10"/>
        <v>5.0582351120009861E-4</v>
      </c>
      <c r="H385">
        <f t="shared" si="11"/>
        <v>1.4376620315814215E-2</v>
      </c>
    </row>
    <row r="386" spans="1:8">
      <c r="A386" t="s">
        <v>655</v>
      </c>
      <c r="B386" s="7">
        <v>11466.45</v>
      </c>
      <c r="C386" t="s">
        <v>655</v>
      </c>
      <c r="D386">
        <v>212.15</v>
      </c>
      <c r="G386">
        <f t="shared" si="10"/>
        <v>8.3409546589749972E-3</v>
      </c>
      <c r="H386">
        <f t="shared" si="11"/>
        <v>2.4879227053140163E-2</v>
      </c>
    </row>
    <row r="387" spans="1:8">
      <c r="A387" t="s">
        <v>656</v>
      </c>
      <c r="B387" s="7">
        <v>11371.6</v>
      </c>
      <c r="C387" t="s">
        <v>656</v>
      </c>
      <c r="D387">
        <v>207</v>
      </c>
      <c r="G387">
        <f t="shared" ref="G387:G450" si="12">B387/B388-1</f>
        <v>5.2509679814713994E-3</v>
      </c>
      <c r="H387">
        <f t="shared" ref="H387:H450" si="13">D387/D388-1</f>
        <v>0.19999999999999996</v>
      </c>
    </row>
    <row r="388" spans="1:8">
      <c r="A388" t="s">
        <v>657</v>
      </c>
      <c r="B388" s="7">
        <v>11312.2</v>
      </c>
      <c r="C388" t="s">
        <v>657</v>
      </c>
      <c r="D388">
        <v>172.5</v>
      </c>
      <c r="G388">
        <f t="shared" si="12"/>
        <v>-8.4323831562707063E-3</v>
      </c>
      <c r="H388">
        <f t="shared" si="13"/>
        <v>5.2471018913971879E-2</v>
      </c>
    </row>
    <row r="389" spans="1:8">
      <c r="A389" t="s">
        <v>658</v>
      </c>
      <c r="B389" s="7">
        <v>11408.4</v>
      </c>
      <c r="C389" t="s">
        <v>658</v>
      </c>
      <c r="D389">
        <v>163.9</v>
      </c>
      <c r="G389">
        <f t="shared" si="12"/>
        <v>2.024531525161688E-3</v>
      </c>
      <c r="H389">
        <f t="shared" si="13"/>
        <v>2.3096129837703039E-2</v>
      </c>
    </row>
    <row r="390" spans="1:8">
      <c r="A390" t="s">
        <v>659</v>
      </c>
      <c r="B390" s="7">
        <v>11385.35</v>
      </c>
      <c r="C390" t="s">
        <v>659</v>
      </c>
      <c r="D390">
        <v>160.19999999999999</v>
      </c>
      <c r="G390">
        <f t="shared" si="12"/>
        <v>1.2292057508157761E-2</v>
      </c>
      <c r="H390">
        <f t="shared" si="13"/>
        <v>0.1659388646288209</v>
      </c>
    </row>
    <row r="391" spans="1:8">
      <c r="A391" t="s">
        <v>660</v>
      </c>
      <c r="B391" s="7">
        <v>11247.1</v>
      </c>
      <c r="C391" t="s">
        <v>660</v>
      </c>
      <c r="D391">
        <v>137.4</v>
      </c>
      <c r="G391">
        <f t="shared" si="12"/>
        <v>6.1457811493594861E-3</v>
      </c>
      <c r="H391">
        <f t="shared" si="13"/>
        <v>8.4451460142067836E-2</v>
      </c>
    </row>
    <row r="392" spans="1:8">
      <c r="A392" t="s">
        <v>661</v>
      </c>
      <c r="B392" s="7">
        <v>11178.4</v>
      </c>
      <c r="C392" t="s">
        <v>661</v>
      </c>
      <c r="D392">
        <v>126.7</v>
      </c>
      <c r="G392">
        <f t="shared" si="12"/>
        <v>-1.0800454849143271E-2</v>
      </c>
      <c r="H392">
        <f t="shared" si="13"/>
        <v>-1.4391287436795075E-2</v>
      </c>
    </row>
    <row r="393" spans="1:8">
      <c r="A393" t="s">
        <v>662</v>
      </c>
      <c r="B393" s="7">
        <v>11300.45</v>
      </c>
      <c r="C393" t="s">
        <v>662</v>
      </c>
      <c r="D393">
        <v>128.55000000000001</v>
      </c>
      <c r="G393">
        <f t="shared" si="12"/>
        <v>-7.0301722613264062E-4</v>
      </c>
      <c r="H393">
        <f t="shared" si="13"/>
        <v>1.5582391897157599E-3</v>
      </c>
    </row>
    <row r="394" spans="1:8">
      <c r="A394" t="s">
        <v>663</v>
      </c>
      <c r="B394" s="7">
        <v>11308.4</v>
      </c>
      <c r="C394" t="s">
        <v>663</v>
      </c>
      <c r="D394">
        <v>128.35</v>
      </c>
      <c r="G394">
        <f t="shared" si="12"/>
        <v>-1.2453080150144347E-3</v>
      </c>
      <c r="H394">
        <f t="shared" si="13"/>
        <v>0</v>
      </c>
    </row>
    <row r="395" spans="1:8">
      <c r="A395" t="s">
        <v>664</v>
      </c>
      <c r="B395" s="7">
        <v>11322.5</v>
      </c>
      <c r="C395" t="s">
        <v>664</v>
      </c>
      <c r="D395">
        <v>128.35</v>
      </c>
      <c r="G395">
        <f t="shared" si="12"/>
        <v>4.6450135978670648E-3</v>
      </c>
      <c r="H395">
        <f t="shared" si="13"/>
        <v>-3.2416132679984999E-2</v>
      </c>
    </row>
    <row r="396" spans="1:8">
      <c r="A396" t="s">
        <v>665</v>
      </c>
      <c r="B396" s="7">
        <v>11270.15</v>
      </c>
      <c r="C396" t="s">
        <v>665</v>
      </c>
      <c r="D396">
        <v>132.65</v>
      </c>
      <c r="G396">
        <f t="shared" si="12"/>
        <v>5.0026529220041915E-3</v>
      </c>
      <c r="H396">
        <f t="shared" si="13"/>
        <v>3.9169604386995793E-2</v>
      </c>
    </row>
    <row r="397" spans="1:8">
      <c r="A397" t="s">
        <v>666</v>
      </c>
      <c r="B397" s="7">
        <v>11214.05</v>
      </c>
      <c r="C397" t="s">
        <v>666</v>
      </c>
      <c r="D397">
        <v>127.65</v>
      </c>
      <c r="G397">
        <f t="shared" si="12"/>
        <v>1.2410548073016336E-3</v>
      </c>
      <c r="H397">
        <f t="shared" si="13"/>
        <v>2.2836538461538547E-2</v>
      </c>
    </row>
    <row r="398" spans="1:8">
      <c r="A398" t="s">
        <v>667</v>
      </c>
      <c r="B398" s="7">
        <v>11200.15</v>
      </c>
      <c r="C398" t="s">
        <v>667</v>
      </c>
      <c r="D398">
        <v>124.8</v>
      </c>
      <c r="G398">
        <f t="shared" si="12"/>
        <v>8.8725549805659387E-3</v>
      </c>
      <c r="H398">
        <f t="shared" si="13"/>
        <v>2.4210094378334102E-2</v>
      </c>
    </row>
    <row r="399" spans="1:8">
      <c r="A399" t="s">
        <v>668</v>
      </c>
      <c r="B399" s="7">
        <v>11101.65</v>
      </c>
      <c r="C399" t="s">
        <v>668</v>
      </c>
      <c r="D399">
        <v>121.85</v>
      </c>
      <c r="G399">
        <f t="shared" si="12"/>
        <v>5.7682341542553139E-4</v>
      </c>
      <c r="H399">
        <f t="shared" si="13"/>
        <v>2.468120115178829E-3</v>
      </c>
    </row>
    <row r="400" spans="1:8">
      <c r="A400" t="s">
        <v>669</v>
      </c>
      <c r="B400" s="7">
        <v>11095.25</v>
      </c>
      <c r="C400" t="s">
        <v>669</v>
      </c>
      <c r="D400">
        <v>121.55</v>
      </c>
      <c r="G400">
        <f t="shared" si="12"/>
        <v>1.8697895625986893E-2</v>
      </c>
      <c r="H400">
        <f t="shared" si="13"/>
        <v>6.6252587991717515E-3</v>
      </c>
    </row>
    <row r="401" spans="1:8">
      <c r="A401" t="s">
        <v>670</v>
      </c>
      <c r="B401" s="7">
        <v>10891.6</v>
      </c>
      <c r="C401" t="s">
        <v>670</v>
      </c>
      <c r="D401">
        <v>120.75</v>
      </c>
      <c r="G401">
        <f t="shared" si="12"/>
        <v>-1.6422162921221561E-2</v>
      </c>
      <c r="H401">
        <f t="shared" si="13"/>
        <v>1.5986537652503241E-2</v>
      </c>
    </row>
    <row r="402" spans="1:8">
      <c r="A402" t="s">
        <v>671</v>
      </c>
      <c r="B402" s="7">
        <v>11073.45</v>
      </c>
      <c r="C402" t="s">
        <v>671</v>
      </c>
      <c r="D402">
        <v>118.85</v>
      </c>
      <c r="G402">
        <f t="shared" si="12"/>
        <v>-2.5850848709483287E-3</v>
      </c>
      <c r="H402">
        <f t="shared" si="13"/>
        <v>-1.6956162117452545E-2</v>
      </c>
    </row>
    <row r="403" spans="1:8">
      <c r="A403" t="s">
        <v>672</v>
      </c>
      <c r="B403" s="7">
        <v>11102.15</v>
      </c>
      <c r="C403" t="s">
        <v>672</v>
      </c>
      <c r="D403">
        <v>120.9</v>
      </c>
      <c r="G403">
        <f t="shared" si="12"/>
        <v>-8.9887841040450223E-3</v>
      </c>
      <c r="H403">
        <f t="shared" si="13"/>
        <v>-1.3061224489795853E-2</v>
      </c>
    </row>
    <row r="404" spans="1:8">
      <c r="A404" t="s">
        <v>673</v>
      </c>
      <c r="B404" s="7">
        <v>11202.85</v>
      </c>
      <c r="C404" t="s">
        <v>673</v>
      </c>
      <c r="D404">
        <v>122.5</v>
      </c>
      <c r="G404">
        <f t="shared" si="12"/>
        <v>-8.6455968957261931E-3</v>
      </c>
      <c r="H404">
        <f t="shared" si="13"/>
        <v>-3.6600244001626647E-3</v>
      </c>
    </row>
    <row r="405" spans="1:8">
      <c r="A405" t="s">
        <v>674</v>
      </c>
      <c r="B405" s="7">
        <v>11300.55</v>
      </c>
      <c r="C405" t="s">
        <v>674</v>
      </c>
      <c r="D405">
        <v>122.95</v>
      </c>
      <c r="G405">
        <f t="shared" si="12"/>
        <v>1.5159273432868048E-2</v>
      </c>
      <c r="H405">
        <f t="shared" si="13"/>
        <v>-4.8563334682314441E-3</v>
      </c>
    </row>
    <row r="406" spans="1:8">
      <c r="A406" t="s">
        <v>675</v>
      </c>
      <c r="B406" s="7">
        <v>11131.8</v>
      </c>
      <c r="C406" t="s">
        <v>675</v>
      </c>
      <c r="D406">
        <v>123.55</v>
      </c>
      <c r="G406">
        <f t="shared" si="12"/>
        <v>-5.5698735500239183E-3</v>
      </c>
      <c r="H406">
        <f t="shared" si="13"/>
        <v>-3.6647173489278817E-2</v>
      </c>
    </row>
    <row r="407" spans="1:8">
      <c r="A407" t="s">
        <v>676</v>
      </c>
      <c r="B407" s="7">
        <v>11194.15</v>
      </c>
      <c r="C407" t="s">
        <v>676</v>
      </c>
      <c r="D407">
        <v>128.25</v>
      </c>
      <c r="G407">
        <f t="shared" si="12"/>
        <v>-1.8991658827778313E-3</v>
      </c>
      <c r="H407">
        <f t="shared" si="13"/>
        <v>-2.7216174183514186E-3</v>
      </c>
    </row>
    <row r="408" spans="1:8">
      <c r="A408" t="s">
        <v>677</v>
      </c>
      <c r="B408" s="7">
        <v>11215.45</v>
      </c>
      <c r="C408" t="s">
        <v>677</v>
      </c>
      <c r="D408">
        <v>128.6</v>
      </c>
      <c r="G408">
        <f t="shared" si="12"/>
        <v>7.4421069651293692E-3</v>
      </c>
      <c r="H408">
        <f t="shared" si="13"/>
        <v>0</v>
      </c>
    </row>
    <row r="409" spans="1:8">
      <c r="A409" t="s">
        <v>678</v>
      </c>
      <c r="B409" s="7">
        <v>11132.6</v>
      </c>
      <c r="C409" t="s">
        <v>678</v>
      </c>
      <c r="D409">
        <v>128.6</v>
      </c>
      <c r="G409">
        <f t="shared" si="12"/>
        <v>-2.6562744966291962E-3</v>
      </c>
      <c r="H409">
        <f t="shared" si="13"/>
        <v>4.8084759576201952E-2</v>
      </c>
    </row>
    <row r="410" spans="1:8">
      <c r="A410" t="s">
        <v>679</v>
      </c>
      <c r="B410" s="7">
        <v>11162.25</v>
      </c>
      <c r="C410" t="s">
        <v>679</v>
      </c>
      <c r="D410">
        <v>122.7</v>
      </c>
      <c r="G410">
        <f t="shared" si="12"/>
        <v>1.2706174810836135E-2</v>
      </c>
      <c r="H410">
        <f t="shared" si="13"/>
        <v>-1.6826923076923017E-2</v>
      </c>
    </row>
    <row r="411" spans="1:8">
      <c r="A411" t="s">
        <v>680</v>
      </c>
      <c r="B411" s="7">
        <v>11022.2</v>
      </c>
      <c r="C411" t="s">
        <v>680</v>
      </c>
      <c r="D411">
        <v>124.8</v>
      </c>
      <c r="G411">
        <f t="shared" si="12"/>
        <v>1.1053321958960582E-2</v>
      </c>
      <c r="H411">
        <f t="shared" si="13"/>
        <v>-2.6141240733515425E-2</v>
      </c>
    </row>
    <row r="412" spans="1:8">
      <c r="A412" t="s">
        <v>681</v>
      </c>
      <c r="B412" s="7">
        <v>10901.7</v>
      </c>
      <c r="C412" t="s">
        <v>681</v>
      </c>
      <c r="D412">
        <v>128.15</v>
      </c>
      <c r="G412">
        <f t="shared" si="12"/>
        <v>1.5060591529755696E-2</v>
      </c>
      <c r="H412">
        <f t="shared" si="13"/>
        <v>3.8913660316173493E-2</v>
      </c>
    </row>
    <row r="413" spans="1:8">
      <c r="A413" t="s">
        <v>682</v>
      </c>
      <c r="B413" s="7">
        <v>10739.95</v>
      </c>
      <c r="C413" t="s">
        <v>682</v>
      </c>
      <c r="D413">
        <v>123.35</v>
      </c>
      <c r="G413">
        <f t="shared" si="12"/>
        <v>1.1466161873010527E-2</v>
      </c>
      <c r="H413">
        <f t="shared" si="13"/>
        <v>-3.2323232323232531E-3</v>
      </c>
    </row>
    <row r="414" spans="1:8">
      <c r="A414" t="s">
        <v>683</v>
      </c>
      <c r="B414" s="7">
        <v>10618.2</v>
      </c>
      <c r="C414" t="s">
        <v>683</v>
      </c>
      <c r="D414">
        <v>123.75</v>
      </c>
      <c r="G414">
        <f t="shared" si="12"/>
        <v>1.0228756475463285E-3</v>
      </c>
      <c r="H414">
        <f t="shared" si="13"/>
        <v>1.0616578195181692E-2</v>
      </c>
    </row>
    <row r="415" spans="1:8">
      <c r="A415" t="s">
        <v>684</v>
      </c>
      <c r="B415" s="7">
        <v>10607.35</v>
      </c>
      <c r="C415" t="s">
        <v>684</v>
      </c>
      <c r="D415">
        <v>122.45</v>
      </c>
      <c r="G415">
        <f t="shared" si="12"/>
        <v>-1.8083442102437397E-2</v>
      </c>
      <c r="H415">
        <f t="shared" si="13"/>
        <v>-9.3042071197410037E-3</v>
      </c>
    </row>
    <row r="416" spans="1:8">
      <c r="A416" t="s">
        <v>685</v>
      </c>
      <c r="B416" s="7">
        <v>10802.7</v>
      </c>
      <c r="C416" t="s">
        <v>685</v>
      </c>
      <c r="D416">
        <v>123.6</v>
      </c>
      <c r="G416">
        <f t="shared" si="12"/>
        <v>3.2178528145765384E-3</v>
      </c>
      <c r="H416">
        <f t="shared" si="13"/>
        <v>-1.2385137834598603E-2</v>
      </c>
    </row>
    <row r="417" spans="1:8">
      <c r="A417" t="s">
        <v>686</v>
      </c>
      <c r="B417" s="7">
        <v>10768.05</v>
      </c>
      <c r="C417" t="s">
        <v>686</v>
      </c>
      <c r="D417">
        <v>125.15</v>
      </c>
      <c r="G417">
        <f t="shared" si="12"/>
        <v>-4.1984750472792154E-3</v>
      </c>
      <c r="H417">
        <f t="shared" si="13"/>
        <v>-2.4931827035449827E-2</v>
      </c>
    </row>
    <row r="418" spans="1:8">
      <c r="A418" t="s">
        <v>687</v>
      </c>
      <c r="B418" s="7">
        <v>10813.45</v>
      </c>
      <c r="C418" t="s">
        <v>687</v>
      </c>
      <c r="D418">
        <v>128.35</v>
      </c>
      <c r="G418">
        <f t="shared" si="12"/>
        <v>1.006001447820104E-2</v>
      </c>
      <c r="H418">
        <f t="shared" si="13"/>
        <v>7.852375343541329E-3</v>
      </c>
    </row>
    <row r="419" spans="1:8">
      <c r="A419" t="s">
        <v>688</v>
      </c>
      <c r="B419" s="7">
        <v>10705.75</v>
      </c>
      <c r="C419" t="s">
        <v>688</v>
      </c>
      <c r="D419">
        <v>127.35</v>
      </c>
      <c r="G419">
        <f t="shared" si="12"/>
        <v>-8.6947262179792872E-3</v>
      </c>
      <c r="H419">
        <f t="shared" si="13"/>
        <v>-1.774006941766304E-2</v>
      </c>
    </row>
    <row r="420" spans="1:8">
      <c r="A420" t="s">
        <v>689</v>
      </c>
      <c r="B420" s="7">
        <v>10799.65</v>
      </c>
      <c r="C420" t="s">
        <v>689</v>
      </c>
      <c r="D420">
        <v>129.65</v>
      </c>
      <c r="G420">
        <f t="shared" si="12"/>
        <v>3.3445903573601221E-3</v>
      </c>
      <c r="H420">
        <f t="shared" si="13"/>
        <v>-2.0770392749244748E-2</v>
      </c>
    </row>
    <row r="421" spans="1:8">
      <c r="A421" t="s">
        <v>690</v>
      </c>
      <c r="B421" s="7">
        <v>10763.65</v>
      </c>
      <c r="C421" t="s">
        <v>690</v>
      </c>
      <c r="D421">
        <v>132.4</v>
      </c>
      <c r="G421">
        <f t="shared" si="12"/>
        <v>1.4735065779860168E-2</v>
      </c>
      <c r="H421">
        <f t="shared" si="13"/>
        <v>-6.0060060060058706E-3</v>
      </c>
    </row>
    <row r="422" spans="1:8">
      <c r="A422" t="s">
        <v>691</v>
      </c>
      <c r="B422" s="7">
        <v>10607.35</v>
      </c>
      <c r="C422" t="s">
        <v>691</v>
      </c>
      <c r="D422">
        <v>133.19999999999999</v>
      </c>
      <c r="G422">
        <f t="shared" si="12"/>
        <v>5.2740316726214154E-3</v>
      </c>
      <c r="H422">
        <f t="shared" si="13"/>
        <v>-2.0948180815876682E-2</v>
      </c>
    </row>
    <row r="423" spans="1:8">
      <c r="A423" t="s">
        <v>692</v>
      </c>
      <c r="B423" s="7">
        <v>10551.7</v>
      </c>
      <c r="C423" t="s">
        <v>692</v>
      </c>
      <c r="D423">
        <v>136.05000000000001</v>
      </c>
      <c r="G423">
        <f t="shared" si="12"/>
        <v>1.1663414844607756E-2</v>
      </c>
      <c r="H423">
        <f t="shared" si="13"/>
        <v>1.4919806042521522E-2</v>
      </c>
    </row>
    <row r="424" spans="1:8">
      <c r="A424" t="s">
        <v>693</v>
      </c>
      <c r="B424" s="7">
        <v>10430.049999999999</v>
      </c>
      <c r="C424" t="s">
        <v>693</v>
      </c>
      <c r="D424">
        <v>134.05000000000001</v>
      </c>
      <c r="G424">
        <f t="shared" si="12"/>
        <v>1.241979790528136E-2</v>
      </c>
      <c r="H424">
        <f t="shared" si="13"/>
        <v>5.2493438320211361E-3</v>
      </c>
    </row>
    <row r="425" spans="1:8">
      <c r="A425" t="s">
        <v>694</v>
      </c>
      <c r="B425" s="7">
        <v>10302.1</v>
      </c>
      <c r="C425" t="s">
        <v>694</v>
      </c>
      <c r="D425">
        <v>133.35</v>
      </c>
      <c r="G425">
        <f t="shared" si="12"/>
        <v>-9.9879756409748666E-4</v>
      </c>
      <c r="H425">
        <f t="shared" si="13"/>
        <v>-2.1643433602347883E-2</v>
      </c>
    </row>
    <row r="426" spans="1:8">
      <c r="A426" t="s">
        <v>695</v>
      </c>
      <c r="B426" s="7">
        <v>10312.4</v>
      </c>
      <c r="C426" t="s">
        <v>695</v>
      </c>
      <c r="D426">
        <v>136.30000000000001</v>
      </c>
      <c r="G426">
        <f t="shared" si="12"/>
        <v>-6.7995762303766361E-3</v>
      </c>
      <c r="H426">
        <f t="shared" si="13"/>
        <v>-1.5173410404624277E-2</v>
      </c>
    </row>
    <row r="427" spans="1:8">
      <c r="A427" t="s">
        <v>696</v>
      </c>
      <c r="B427" s="7">
        <v>10383</v>
      </c>
      <c r="C427" t="s">
        <v>696</v>
      </c>
      <c r="D427">
        <v>138.4</v>
      </c>
      <c r="G427">
        <f t="shared" si="12"/>
        <v>9.1457784602824166E-3</v>
      </c>
      <c r="H427">
        <f t="shared" si="13"/>
        <v>5.6085463563525284E-2</v>
      </c>
    </row>
    <row r="428" spans="1:8">
      <c r="A428" t="s">
        <v>697</v>
      </c>
      <c r="B428" s="7">
        <v>10288.9</v>
      </c>
      <c r="C428" t="s">
        <v>697</v>
      </c>
      <c r="D428">
        <v>131.05000000000001</v>
      </c>
      <c r="G428">
        <f t="shared" si="12"/>
        <v>-1.5914141267114879E-3</v>
      </c>
      <c r="H428">
        <f t="shared" si="13"/>
        <v>-1.5031942878617088E-2</v>
      </c>
    </row>
    <row r="429" spans="1:8">
      <c r="A429" t="s">
        <v>698</v>
      </c>
      <c r="B429" s="7">
        <v>10305.299999999999</v>
      </c>
      <c r="C429" t="s">
        <v>698</v>
      </c>
      <c r="D429">
        <v>133.05000000000001</v>
      </c>
      <c r="G429">
        <f t="shared" si="12"/>
        <v>-1.5824658580842366E-2</v>
      </c>
      <c r="H429">
        <f t="shared" si="13"/>
        <v>-2.7767628790646537E-2</v>
      </c>
    </row>
    <row r="430" spans="1:8">
      <c r="A430" t="s">
        <v>699</v>
      </c>
      <c r="B430" s="7">
        <v>10471</v>
      </c>
      <c r="C430" t="s">
        <v>699</v>
      </c>
      <c r="D430">
        <v>136.85</v>
      </c>
      <c r="G430">
        <f t="shared" si="12"/>
        <v>1.5497711226627242E-2</v>
      </c>
      <c r="H430">
        <f t="shared" si="13"/>
        <v>4.5055364642993645E-2</v>
      </c>
    </row>
    <row r="431" spans="1:8">
      <c r="A431" t="s">
        <v>700</v>
      </c>
      <c r="B431" s="7">
        <v>10311.200000000001</v>
      </c>
      <c r="C431" t="s">
        <v>700</v>
      </c>
      <c r="D431">
        <v>130.94999999999999</v>
      </c>
      <c r="G431">
        <f t="shared" si="12"/>
        <v>6.5206356643630059E-3</v>
      </c>
      <c r="H431">
        <f t="shared" si="13"/>
        <v>-5.6947608200456079E-3</v>
      </c>
    </row>
    <row r="432" spans="1:8">
      <c r="A432" t="s">
        <v>701</v>
      </c>
      <c r="B432" s="7">
        <v>10244.4</v>
      </c>
      <c r="C432" t="s">
        <v>701</v>
      </c>
      <c r="D432">
        <v>131.69999999999999</v>
      </c>
      <c r="G432">
        <f t="shared" si="12"/>
        <v>1.5136276030183415E-2</v>
      </c>
      <c r="H432">
        <f t="shared" si="13"/>
        <v>7.2912423625254519E-2</v>
      </c>
    </row>
    <row r="433" spans="1:8">
      <c r="A433" t="s">
        <v>702</v>
      </c>
      <c r="B433" s="7">
        <v>10091.65</v>
      </c>
      <c r="C433" t="s">
        <v>702</v>
      </c>
      <c r="D433">
        <v>122.75</v>
      </c>
      <c r="G433">
        <f t="shared" si="12"/>
        <v>2.1303188394063532E-2</v>
      </c>
      <c r="H433">
        <f t="shared" si="13"/>
        <v>3.8494077834179352E-2</v>
      </c>
    </row>
    <row r="434" spans="1:8">
      <c r="A434" t="s">
        <v>703</v>
      </c>
      <c r="B434" s="7">
        <v>9881.15</v>
      </c>
      <c r="C434" t="s">
        <v>703</v>
      </c>
      <c r="D434">
        <v>118.2</v>
      </c>
      <c r="G434">
        <f t="shared" si="12"/>
        <v>-3.3134960661690416E-3</v>
      </c>
      <c r="H434">
        <f t="shared" si="13"/>
        <v>1.0688328345446862E-2</v>
      </c>
    </row>
    <row r="435" spans="1:8">
      <c r="A435" t="s">
        <v>704</v>
      </c>
      <c r="B435" s="7">
        <v>9914</v>
      </c>
      <c r="C435" t="s">
        <v>704</v>
      </c>
      <c r="D435">
        <v>116.95</v>
      </c>
      <c r="G435">
        <f t="shared" si="12"/>
        <v>1.0220406166889129E-2</v>
      </c>
      <c r="H435">
        <f t="shared" si="13"/>
        <v>-3.1469979296066208E-2</v>
      </c>
    </row>
    <row r="436" spans="1:8">
      <c r="A436" t="s">
        <v>705</v>
      </c>
      <c r="B436" s="7">
        <v>9813.7000000000007</v>
      </c>
      <c r="C436" t="s">
        <v>705</v>
      </c>
      <c r="D436">
        <v>120.75</v>
      </c>
      <c r="G436">
        <f t="shared" si="12"/>
        <v>-1.596326043578089E-2</v>
      </c>
      <c r="H436">
        <f t="shared" si="13"/>
        <v>-4.6208530805687209E-2</v>
      </c>
    </row>
    <row r="437" spans="1:8">
      <c r="A437" t="s">
        <v>706</v>
      </c>
      <c r="B437" s="7">
        <v>9972.9</v>
      </c>
      <c r="C437" t="s">
        <v>706</v>
      </c>
      <c r="D437">
        <v>126.6</v>
      </c>
      <c r="G437">
        <f t="shared" si="12"/>
        <v>7.1601696626943934E-3</v>
      </c>
      <c r="H437">
        <f t="shared" si="13"/>
        <v>-5.1330086174597223E-2</v>
      </c>
    </row>
    <row r="438" spans="1:8">
      <c r="A438" t="s">
        <v>707</v>
      </c>
      <c r="B438" s="7">
        <v>9902</v>
      </c>
      <c r="C438" t="s">
        <v>707</v>
      </c>
      <c r="D438">
        <v>133.44999999999999</v>
      </c>
      <c r="G438">
        <f t="shared" si="12"/>
        <v>-2.1169120663493524E-2</v>
      </c>
      <c r="H438">
        <f t="shared" si="13"/>
        <v>2.5749423520368797E-2</v>
      </c>
    </row>
    <row r="439" spans="1:8">
      <c r="A439" t="s">
        <v>708</v>
      </c>
      <c r="B439" s="7">
        <v>10116.15</v>
      </c>
      <c r="C439" t="s">
        <v>708</v>
      </c>
      <c r="D439">
        <v>130.1</v>
      </c>
      <c r="G439">
        <f t="shared" si="12"/>
        <v>6.9177287951704969E-3</v>
      </c>
      <c r="H439">
        <f t="shared" si="13"/>
        <v>1.5612802498048417E-2</v>
      </c>
    </row>
    <row r="440" spans="1:8">
      <c r="A440" t="s">
        <v>709</v>
      </c>
      <c r="B440" s="7">
        <v>10046.65</v>
      </c>
      <c r="C440" t="s">
        <v>709</v>
      </c>
      <c r="D440">
        <v>128.1</v>
      </c>
      <c r="G440">
        <f t="shared" si="12"/>
        <v>-1.1881051787813179E-2</v>
      </c>
      <c r="H440">
        <f t="shared" si="13"/>
        <v>1.3048635824436383E-2</v>
      </c>
    </row>
    <row r="441" spans="1:8">
      <c r="A441" t="s">
        <v>710</v>
      </c>
      <c r="B441" s="7">
        <v>10167.450000000001</v>
      </c>
      <c r="C441" t="s">
        <v>710</v>
      </c>
      <c r="D441">
        <v>126.45</v>
      </c>
      <c r="G441">
        <f t="shared" si="12"/>
        <v>2.4945401123037669E-3</v>
      </c>
      <c r="H441">
        <f t="shared" si="13"/>
        <v>6.7675159235669469E-3</v>
      </c>
    </row>
    <row r="442" spans="1:8">
      <c r="A442" t="s">
        <v>711</v>
      </c>
      <c r="B442" s="7">
        <v>10142.15</v>
      </c>
      <c r="C442" t="s">
        <v>711</v>
      </c>
      <c r="D442">
        <v>125.6</v>
      </c>
      <c r="G442">
        <f t="shared" si="12"/>
        <v>1.1272197904099057E-2</v>
      </c>
      <c r="H442">
        <f t="shared" si="13"/>
        <v>2.3942537909018569E-3</v>
      </c>
    </row>
    <row r="443" spans="1:8">
      <c r="A443" t="s">
        <v>712</v>
      </c>
      <c r="B443" s="7">
        <v>10029.1</v>
      </c>
      <c r="C443" t="s">
        <v>712</v>
      </c>
      <c r="D443">
        <v>125.3</v>
      </c>
      <c r="G443">
        <f t="shared" si="12"/>
        <v>-3.2251492066330822E-3</v>
      </c>
      <c r="H443">
        <f t="shared" si="13"/>
        <v>1.7871649065800188E-2</v>
      </c>
    </row>
    <row r="444" spans="1:8">
      <c r="A444" t="s">
        <v>713</v>
      </c>
      <c r="B444" s="7">
        <v>10061.549999999999</v>
      </c>
      <c r="C444" t="s">
        <v>713</v>
      </c>
      <c r="D444">
        <v>123.1</v>
      </c>
      <c r="G444">
        <f t="shared" si="12"/>
        <v>8.2622681404134202E-3</v>
      </c>
      <c r="H444">
        <f t="shared" si="13"/>
        <v>8.3150021997360213E-2</v>
      </c>
    </row>
    <row r="445" spans="1:8">
      <c r="A445" t="s">
        <v>714</v>
      </c>
      <c r="B445" s="7">
        <v>9979.1</v>
      </c>
      <c r="C445" t="s">
        <v>714</v>
      </c>
      <c r="D445">
        <v>113.65</v>
      </c>
      <c r="G445">
        <f t="shared" si="12"/>
        <v>1.5565608096762329E-2</v>
      </c>
      <c r="H445">
        <f t="shared" si="13"/>
        <v>-4.397537379067229E-4</v>
      </c>
    </row>
    <row r="446" spans="1:8">
      <c r="A446" t="s">
        <v>715</v>
      </c>
      <c r="B446" s="7">
        <v>9826.15</v>
      </c>
      <c r="C446" t="s">
        <v>715</v>
      </c>
      <c r="D446">
        <v>113.7</v>
      </c>
      <c r="G446">
        <f t="shared" si="12"/>
        <v>2.5662035635627412E-2</v>
      </c>
      <c r="H446">
        <f t="shared" si="13"/>
        <v>3.7882245549977211E-2</v>
      </c>
    </row>
    <row r="447" spans="1:8">
      <c r="A447" t="s">
        <v>716</v>
      </c>
      <c r="B447" s="7">
        <v>9580.2999999999993</v>
      </c>
      <c r="C447" t="s">
        <v>716</v>
      </c>
      <c r="D447">
        <v>109.55</v>
      </c>
      <c r="G447">
        <f t="shared" si="12"/>
        <v>9.5046416792234911E-3</v>
      </c>
      <c r="H447">
        <f t="shared" si="13"/>
        <v>1.3413506012950993E-2</v>
      </c>
    </row>
    <row r="448" spans="1:8">
      <c r="A448" t="s">
        <v>717</v>
      </c>
      <c r="B448" s="7">
        <v>9490.1</v>
      </c>
      <c r="C448" t="s">
        <v>717</v>
      </c>
      <c r="D448">
        <v>108.1</v>
      </c>
      <c r="G448">
        <f t="shared" si="12"/>
        <v>1.8803106833638283E-2</v>
      </c>
      <c r="H448">
        <f t="shared" si="13"/>
        <v>-3.6541889483066026E-2</v>
      </c>
    </row>
    <row r="449" spans="1:8">
      <c r="A449" t="s">
        <v>718</v>
      </c>
      <c r="B449" s="7">
        <v>9314.9500000000007</v>
      </c>
      <c r="C449" t="s">
        <v>718</v>
      </c>
      <c r="D449">
        <v>112.2</v>
      </c>
      <c r="G449">
        <f t="shared" si="12"/>
        <v>3.1664460823674911E-2</v>
      </c>
      <c r="H449">
        <f t="shared" si="13"/>
        <v>0.13104838709677424</v>
      </c>
    </row>
    <row r="450" spans="1:8">
      <c r="A450" t="s">
        <v>719</v>
      </c>
      <c r="B450" s="7">
        <v>9029.0499999999993</v>
      </c>
      <c r="C450" t="s">
        <v>719</v>
      </c>
      <c r="D450">
        <v>99.2</v>
      </c>
      <c r="G450">
        <f t="shared" si="12"/>
        <v>-1.1284122023398346E-3</v>
      </c>
      <c r="H450">
        <f t="shared" si="13"/>
        <v>5.5752660922452346E-3</v>
      </c>
    </row>
    <row r="451" spans="1:8">
      <c r="A451" t="s">
        <v>720</v>
      </c>
      <c r="B451" s="7">
        <v>9039.25</v>
      </c>
      <c r="C451" t="s">
        <v>720</v>
      </c>
      <c r="D451">
        <v>98.65</v>
      </c>
      <c r="G451">
        <f t="shared" ref="G451:G514" si="14">B451/B452-1</f>
        <v>-7.3575840768702605E-3</v>
      </c>
      <c r="H451">
        <f t="shared" ref="H451:H514" si="15">D451/D452-1</f>
        <v>-1.7430278884462136E-2</v>
      </c>
    </row>
    <row r="452" spans="1:8">
      <c r="A452" t="s">
        <v>721</v>
      </c>
      <c r="B452" s="7">
        <v>9106.25</v>
      </c>
      <c r="C452" t="s">
        <v>721</v>
      </c>
      <c r="D452">
        <v>100.4</v>
      </c>
      <c r="G452">
        <f t="shared" si="14"/>
        <v>4.3787328145767912E-3</v>
      </c>
      <c r="H452">
        <f t="shared" si="15"/>
        <v>2.9970029970030065E-3</v>
      </c>
    </row>
    <row r="453" spans="1:8">
      <c r="A453" t="s">
        <v>722</v>
      </c>
      <c r="B453" s="7">
        <v>9066.5499999999993</v>
      </c>
      <c r="C453" t="s">
        <v>722</v>
      </c>
      <c r="D453">
        <v>100.1</v>
      </c>
      <c r="G453">
        <f t="shared" si="14"/>
        <v>2.1111373900507768E-2</v>
      </c>
      <c r="H453">
        <f t="shared" si="15"/>
        <v>-9.8911968348169843E-3</v>
      </c>
    </row>
    <row r="454" spans="1:8">
      <c r="A454" t="s">
        <v>723</v>
      </c>
      <c r="B454" s="7">
        <v>8879.1</v>
      </c>
      <c r="C454" t="s">
        <v>723</v>
      </c>
      <c r="D454">
        <v>101.1</v>
      </c>
      <c r="G454">
        <f t="shared" si="14"/>
        <v>6.3298671124585315E-3</v>
      </c>
      <c r="H454">
        <f t="shared" si="15"/>
        <v>3.1106578276389518E-2</v>
      </c>
    </row>
    <row r="455" spans="1:8">
      <c r="A455" t="s">
        <v>724</v>
      </c>
      <c r="B455" s="7">
        <v>8823.25</v>
      </c>
      <c r="C455" t="s">
        <v>724</v>
      </c>
      <c r="D455">
        <v>98.05</v>
      </c>
      <c r="G455">
        <f t="shared" si="14"/>
        <v>-3.4322550988579281E-2</v>
      </c>
      <c r="H455">
        <f t="shared" si="15"/>
        <v>-3.5889872173058057E-2</v>
      </c>
    </row>
    <row r="456" spans="1:8">
      <c r="A456" t="s">
        <v>725</v>
      </c>
      <c r="B456" s="7">
        <v>9136.85</v>
      </c>
      <c r="C456" t="s">
        <v>725</v>
      </c>
      <c r="D456">
        <v>101.7</v>
      </c>
      <c r="G456">
        <f t="shared" si="14"/>
        <v>-6.4532006234441219E-4</v>
      </c>
      <c r="H456">
        <f t="shared" si="15"/>
        <v>-2.2115384615384537E-2</v>
      </c>
    </row>
    <row r="457" spans="1:8">
      <c r="A457" t="s">
        <v>726</v>
      </c>
      <c r="B457" s="7">
        <v>9142.75</v>
      </c>
      <c r="C457" t="s">
        <v>726</v>
      </c>
      <c r="D457">
        <v>104</v>
      </c>
      <c r="G457">
        <f t="shared" si="14"/>
        <v>-2.5661929653489235E-2</v>
      </c>
      <c r="H457">
        <f t="shared" si="15"/>
        <v>1.1673151750972721E-2</v>
      </c>
    </row>
    <row r="458" spans="1:8">
      <c r="A458" t="s">
        <v>727</v>
      </c>
      <c r="B458" s="7">
        <v>9383.5499999999993</v>
      </c>
      <c r="C458" t="s">
        <v>727</v>
      </c>
      <c r="D458">
        <v>102.8</v>
      </c>
      <c r="G458">
        <f t="shared" si="14"/>
        <v>2.0333712098558721E-2</v>
      </c>
      <c r="H458">
        <f t="shared" si="15"/>
        <v>2.902902902902893E-2</v>
      </c>
    </row>
    <row r="459" spans="1:8">
      <c r="A459" t="s">
        <v>728</v>
      </c>
      <c r="B459" s="7">
        <v>9196.5499999999993</v>
      </c>
      <c r="C459" t="s">
        <v>728</v>
      </c>
      <c r="D459">
        <v>99.9</v>
      </c>
      <c r="G459">
        <f t="shared" si="14"/>
        <v>-4.6162005368431958E-3</v>
      </c>
      <c r="H459">
        <f t="shared" si="15"/>
        <v>-8.9285714285713969E-3</v>
      </c>
    </row>
    <row r="460" spans="1:8">
      <c r="A460" t="s">
        <v>729</v>
      </c>
      <c r="B460" s="7">
        <v>9239.2000000000007</v>
      </c>
      <c r="C460" t="s">
        <v>729</v>
      </c>
      <c r="D460">
        <v>100.8</v>
      </c>
      <c r="G460">
        <f t="shared" si="14"/>
        <v>-1.3295141328432125E-3</v>
      </c>
      <c r="H460">
        <f t="shared" si="15"/>
        <v>-1.5625000000000111E-2</v>
      </c>
    </row>
    <row r="461" spans="1:8">
      <c r="A461" t="s">
        <v>730</v>
      </c>
      <c r="B461" s="7">
        <v>9251.5</v>
      </c>
      <c r="C461" t="s">
        <v>730</v>
      </c>
      <c r="D461">
        <v>102.4</v>
      </c>
      <c r="G461">
        <f t="shared" si="14"/>
        <v>5.701675716514254E-3</v>
      </c>
      <c r="H461">
        <f t="shared" si="15"/>
        <v>0</v>
      </c>
    </row>
    <row r="462" spans="1:8">
      <c r="A462" t="s">
        <v>731</v>
      </c>
      <c r="B462" s="7">
        <v>9199.0499999999993</v>
      </c>
      <c r="C462" t="s">
        <v>731</v>
      </c>
      <c r="D462">
        <v>102.4</v>
      </c>
      <c r="G462">
        <f t="shared" si="14"/>
        <v>-7.7500566288063455E-3</v>
      </c>
      <c r="H462">
        <f t="shared" si="15"/>
        <v>4.8851978505148885E-4</v>
      </c>
    </row>
    <row r="463" spans="1:8">
      <c r="A463" t="s">
        <v>732</v>
      </c>
      <c r="B463" s="7">
        <v>9270.9</v>
      </c>
      <c r="C463" t="s">
        <v>732</v>
      </c>
      <c r="D463">
        <v>102.35</v>
      </c>
      <c r="G463">
        <f t="shared" si="14"/>
        <v>7.093508299296003E-3</v>
      </c>
      <c r="H463">
        <f t="shared" si="15"/>
        <v>-9.7608589555886471E-4</v>
      </c>
    </row>
    <row r="464" spans="1:8">
      <c r="A464" t="s">
        <v>733</v>
      </c>
      <c r="B464" s="7">
        <v>9205.6</v>
      </c>
      <c r="C464" t="s">
        <v>733</v>
      </c>
      <c r="D464">
        <v>102.45</v>
      </c>
      <c r="G464">
        <f t="shared" si="14"/>
        <v>-9.4582234895356221E-3</v>
      </c>
      <c r="H464">
        <f t="shared" si="15"/>
        <v>-8.2284607938043486E-3</v>
      </c>
    </row>
    <row r="465" spans="1:8">
      <c r="A465" t="s">
        <v>734</v>
      </c>
      <c r="B465" s="7">
        <v>9293.5</v>
      </c>
      <c r="C465" t="s">
        <v>734</v>
      </c>
      <c r="D465">
        <v>103.3</v>
      </c>
      <c r="G465">
        <f t="shared" si="14"/>
        <v>-5.7444801671416523E-2</v>
      </c>
      <c r="H465">
        <f t="shared" si="15"/>
        <v>-4.792626728110605E-2</v>
      </c>
    </row>
    <row r="466" spans="1:8">
      <c r="A466" t="s">
        <v>735</v>
      </c>
      <c r="B466" s="7">
        <v>9859.9</v>
      </c>
      <c r="C466" t="s">
        <v>735</v>
      </c>
      <c r="D466">
        <v>108.5</v>
      </c>
      <c r="G466">
        <f t="shared" si="14"/>
        <v>3.2088220362490594E-2</v>
      </c>
      <c r="H466">
        <f t="shared" si="15"/>
        <v>5.0949513663733903E-3</v>
      </c>
    </row>
    <row r="467" spans="1:8">
      <c r="A467" t="s">
        <v>736</v>
      </c>
      <c r="B467" s="7">
        <v>9553.35</v>
      </c>
      <c r="C467" t="s">
        <v>736</v>
      </c>
      <c r="D467">
        <v>107.95</v>
      </c>
      <c r="G467">
        <f t="shared" si="14"/>
        <v>1.8383097570595641E-2</v>
      </c>
      <c r="H467">
        <f t="shared" si="15"/>
        <v>4.2995169082125528E-2</v>
      </c>
    </row>
    <row r="468" spans="1:8">
      <c r="A468" t="s">
        <v>737</v>
      </c>
      <c r="B468" s="7">
        <v>9380.9</v>
      </c>
      <c r="C468" t="s">
        <v>737</v>
      </c>
      <c r="D468">
        <v>103.5</v>
      </c>
      <c r="G468">
        <f t="shared" si="14"/>
        <v>1.0622367301207802E-2</v>
      </c>
      <c r="H468">
        <f t="shared" si="15"/>
        <v>-1.849217638691325E-2</v>
      </c>
    </row>
    <row r="469" spans="1:8">
      <c r="A469" t="s">
        <v>738</v>
      </c>
      <c r="B469" s="7">
        <v>9282.2999999999993</v>
      </c>
      <c r="C469" t="s">
        <v>738</v>
      </c>
      <c r="D469">
        <v>105.45</v>
      </c>
      <c r="G469">
        <f t="shared" si="14"/>
        <v>1.3971423577733066E-2</v>
      </c>
      <c r="H469">
        <f t="shared" si="15"/>
        <v>-6.1262959472194733E-3</v>
      </c>
    </row>
    <row r="470" spans="1:8">
      <c r="A470" t="s">
        <v>739</v>
      </c>
      <c r="B470" s="7">
        <v>9154.4</v>
      </c>
      <c r="C470" t="s">
        <v>739</v>
      </c>
      <c r="D470">
        <v>106.1</v>
      </c>
      <c r="G470">
        <f t="shared" si="14"/>
        <v>-1.7124942290554945E-2</v>
      </c>
      <c r="H470">
        <f t="shared" si="15"/>
        <v>1.2404580152671763E-2</v>
      </c>
    </row>
    <row r="471" spans="1:8">
      <c r="A471" t="s">
        <v>740</v>
      </c>
      <c r="B471" s="7">
        <v>9313.9</v>
      </c>
      <c r="C471" t="s">
        <v>740</v>
      </c>
      <c r="D471">
        <v>104.8</v>
      </c>
      <c r="G471">
        <f t="shared" si="14"/>
        <v>1.3779891807168543E-2</v>
      </c>
      <c r="H471">
        <f t="shared" si="15"/>
        <v>-1.1786892975011787E-2</v>
      </c>
    </row>
    <row r="472" spans="1:8">
      <c r="A472" t="s">
        <v>741</v>
      </c>
      <c r="B472" s="7">
        <v>9187.2999999999993</v>
      </c>
      <c r="C472" t="s">
        <v>741</v>
      </c>
      <c r="D472">
        <v>106.05</v>
      </c>
      <c r="G472">
        <f t="shared" si="14"/>
        <v>2.2919461779556505E-2</v>
      </c>
      <c r="H472">
        <f t="shared" si="15"/>
        <v>5.5749128919860613E-2</v>
      </c>
    </row>
    <row r="473" spans="1:8">
      <c r="A473" t="s">
        <v>742</v>
      </c>
      <c r="B473" s="7">
        <v>8981.4500000000007</v>
      </c>
      <c r="C473" t="s">
        <v>742</v>
      </c>
      <c r="D473">
        <v>100.45</v>
      </c>
      <c r="G473">
        <f t="shared" si="14"/>
        <v>-3.0274729130789213E-2</v>
      </c>
      <c r="H473">
        <f t="shared" si="15"/>
        <v>-9.5452498874380898E-2</v>
      </c>
    </row>
    <row r="474" spans="1:8">
      <c r="A474" t="s">
        <v>743</v>
      </c>
      <c r="B474" s="7">
        <v>9261.85</v>
      </c>
      <c r="C474" t="s">
        <v>743</v>
      </c>
      <c r="D474">
        <v>111.05</v>
      </c>
      <c r="G474">
        <f t="shared" si="14"/>
        <v>-5.2877222327130102E-4</v>
      </c>
      <c r="H474">
        <f t="shared" si="15"/>
        <v>-4.1432887354337478E-2</v>
      </c>
    </row>
    <row r="475" spans="1:8">
      <c r="A475" t="s">
        <v>744</v>
      </c>
      <c r="B475" s="7">
        <v>9266.75</v>
      </c>
      <c r="C475" t="s">
        <v>744</v>
      </c>
      <c r="D475">
        <v>115.85</v>
      </c>
      <c r="G475">
        <f t="shared" si="14"/>
        <v>3.0463259496486206E-2</v>
      </c>
      <c r="H475">
        <f t="shared" si="15"/>
        <v>3.1611754229741829E-2</v>
      </c>
    </row>
    <row r="476" spans="1:8">
      <c r="A476" t="s">
        <v>745</v>
      </c>
      <c r="B476" s="7">
        <v>8992.7999999999993</v>
      </c>
      <c r="C476" t="s">
        <v>745</v>
      </c>
      <c r="D476">
        <v>112.3</v>
      </c>
      <c r="G476">
        <f t="shared" si="14"/>
        <v>7.5627709992940328E-3</v>
      </c>
      <c r="H476">
        <f t="shared" si="15"/>
        <v>0.19978632478632474</v>
      </c>
    </row>
    <row r="477" spans="1:8">
      <c r="A477" t="s">
        <v>746</v>
      </c>
      <c r="B477" s="7">
        <v>8925.2999999999993</v>
      </c>
      <c r="C477" t="s">
        <v>746</v>
      </c>
      <c r="D477">
        <v>93.6</v>
      </c>
      <c r="G477">
        <f t="shared" si="14"/>
        <v>-7.6218749478811354E-3</v>
      </c>
      <c r="H477">
        <f t="shared" si="15"/>
        <v>-2.0920502092050208E-2</v>
      </c>
    </row>
    <row r="478" spans="1:8">
      <c r="A478" t="s">
        <v>747</v>
      </c>
      <c r="B478" s="7">
        <v>8993.85</v>
      </c>
      <c r="C478" t="s">
        <v>747</v>
      </c>
      <c r="D478">
        <v>95.6</v>
      </c>
      <c r="G478">
        <f t="shared" si="14"/>
        <v>-1.2955585552958171E-2</v>
      </c>
      <c r="H478">
        <f t="shared" si="15"/>
        <v>-3.6477331943721714E-3</v>
      </c>
    </row>
    <row r="479" spans="1:8">
      <c r="A479" t="s">
        <v>748</v>
      </c>
      <c r="B479" s="7">
        <v>9111.9</v>
      </c>
      <c r="C479" t="s">
        <v>748</v>
      </c>
      <c r="D479">
        <v>95.95</v>
      </c>
      <c r="G479">
        <f t="shared" si="14"/>
        <v>4.1508786969566946E-2</v>
      </c>
      <c r="H479">
        <f t="shared" si="15"/>
        <v>3.0612244897959329E-2</v>
      </c>
    </row>
    <row r="480" spans="1:8">
      <c r="A480" t="s">
        <v>749</v>
      </c>
      <c r="B480" s="7">
        <v>8748.75</v>
      </c>
      <c r="C480" t="s">
        <v>749</v>
      </c>
      <c r="D480">
        <v>93.1</v>
      </c>
      <c r="G480">
        <f t="shared" si="14"/>
        <v>-4.9418803029959157E-3</v>
      </c>
      <c r="H480">
        <f t="shared" si="15"/>
        <v>-2.8690662493479402E-2</v>
      </c>
    </row>
    <row r="481" spans="1:8">
      <c r="A481" t="s">
        <v>750</v>
      </c>
      <c r="B481" s="7">
        <v>8792.2000000000007</v>
      </c>
      <c r="C481" t="s">
        <v>750</v>
      </c>
      <c r="D481">
        <v>95.85</v>
      </c>
      <c r="G481">
        <f t="shared" si="14"/>
        <v>8.7632054231920664E-2</v>
      </c>
      <c r="H481">
        <f t="shared" si="15"/>
        <v>1.3749338974087699E-2</v>
      </c>
    </row>
    <row r="482" spans="1:8">
      <c r="A482" t="s">
        <v>751</v>
      </c>
      <c r="B482" s="7">
        <v>8083.8</v>
      </c>
      <c r="C482" t="s">
        <v>751</v>
      </c>
      <c r="D482">
        <v>94.55</v>
      </c>
      <c r="G482">
        <f t="shared" si="14"/>
        <v>-2.0596573699386833E-2</v>
      </c>
      <c r="H482">
        <f t="shared" si="15"/>
        <v>2.8835690968443961E-2</v>
      </c>
    </row>
    <row r="483" spans="1:8">
      <c r="A483" t="s">
        <v>752</v>
      </c>
      <c r="B483" s="7">
        <v>8253.7999999999993</v>
      </c>
      <c r="C483" t="s">
        <v>752</v>
      </c>
      <c r="D483">
        <v>91.9</v>
      </c>
      <c r="G483">
        <f t="shared" si="14"/>
        <v>-4.0004652379983185E-2</v>
      </c>
      <c r="H483">
        <f t="shared" si="15"/>
        <v>-4.0208877284595212E-2</v>
      </c>
    </row>
    <row r="484" spans="1:8">
      <c r="A484" t="s">
        <v>753</v>
      </c>
      <c r="B484" s="7">
        <v>8597.75</v>
      </c>
      <c r="C484" t="s">
        <v>753</v>
      </c>
      <c r="D484">
        <v>95.75</v>
      </c>
      <c r="G484">
        <f t="shared" si="14"/>
        <v>3.8237673738996003E-2</v>
      </c>
      <c r="H484">
        <f t="shared" si="15"/>
        <v>3.9066739012479479E-2</v>
      </c>
    </row>
    <row r="485" spans="1:8">
      <c r="A485" t="s">
        <v>754</v>
      </c>
      <c r="B485" s="7">
        <v>8281.1</v>
      </c>
      <c r="C485" t="s">
        <v>754</v>
      </c>
      <c r="D485">
        <v>92.15</v>
      </c>
      <c r="G485">
        <f t="shared" si="14"/>
        <v>-4.3780491325308146E-2</v>
      </c>
      <c r="H485">
        <f t="shared" si="15"/>
        <v>-8.0731969860065034E-3</v>
      </c>
    </row>
    <row r="486" spans="1:8">
      <c r="A486" t="s">
        <v>755</v>
      </c>
      <c r="B486" s="7">
        <v>8660.25</v>
      </c>
      <c r="C486" t="s">
        <v>755</v>
      </c>
      <c r="D486">
        <v>92.9</v>
      </c>
      <c r="G486">
        <f t="shared" si="14"/>
        <v>2.1755608144464755E-3</v>
      </c>
      <c r="H486">
        <f t="shared" si="15"/>
        <v>-6.8204613841524542E-2</v>
      </c>
    </row>
    <row r="487" spans="1:8">
      <c r="A487" t="s">
        <v>756</v>
      </c>
      <c r="B487" s="7">
        <v>8641.4500000000007</v>
      </c>
      <c r="C487" t="s">
        <v>756</v>
      </c>
      <c r="D487">
        <v>99.7</v>
      </c>
      <c r="G487">
        <f t="shared" si="14"/>
        <v>3.890428415996916E-2</v>
      </c>
      <c r="H487">
        <f t="shared" si="15"/>
        <v>7.2043010752688152E-2</v>
      </c>
    </row>
    <row r="488" spans="1:8">
      <c r="A488" t="s">
        <v>757</v>
      </c>
      <c r="B488" s="7">
        <v>8317.85</v>
      </c>
      <c r="C488" t="s">
        <v>757</v>
      </c>
      <c r="D488">
        <v>93</v>
      </c>
      <c r="G488">
        <f t="shared" si="14"/>
        <v>6.6247492324751134E-2</v>
      </c>
      <c r="H488">
        <f t="shared" si="15"/>
        <v>5.2036199095022662E-2</v>
      </c>
    </row>
    <row r="489" spans="1:8">
      <c r="A489" t="s">
        <v>758</v>
      </c>
      <c r="B489" s="7">
        <v>7801.05</v>
      </c>
      <c r="C489" t="s">
        <v>758</v>
      </c>
      <c r="D489">
        <v>88.4</v>
      </c>
      <c r="G489">
        <f t="shared" si="14"/>
        <v>2.507144968956343E-2</v>
      </c>
      <c r="H489">
        <f t="shared" si="15"/>
        <v>-4.8439181916038798E-2</v>
      </c>
    </row>
    <row r="490" spans="1:8">
      <c r="A490" t="s">
        <v>759</v>
      </c>
      <c r="B490" s="7">
        <v>7610.25</v>
      </c>
      <c r="C490" t="s">
        <v>759</v>
      </c>
      <c r="D490">
        <v>92.9</v>
      </c>
      <c r="G490">
        <f t="shared" si="14"/>
        <v>-0.12980464127060365</v>
      </c>
      <c r="H490">
        <f t="shared" si="15"/>
        <v>-9.9369849733397908E-2</v>
      </c>
    </row>
    <row r="491" spans="1:8">
      <c r="A491" t="s">
        <v>760</v>
      </c>
      <c r="B491" s="7">
        <v>8745.4500000000007</v>
      </c>
      <c r="C491" t="s">
        <v>760</v>
      </c>
      <c r="D491">
        <v>103.15</v>
      </c>
      <c r="G491">
        <f t="shared" si="14"/>
        <v>5.8329148237116435E-2</v>
      </c>
      <c r="H491">
        <f t="shared" si="15"/>
        <v>5.1478083588175405E-2</v>
      </c>
    </row>
    <row r="492" spans="1:8">
      <c r="A492" t="s">
        <v>761</v>
      </c>
      <c r="B492" s="7">
        <v>8263.4500000000007</v>
      </c>
      <c r="C492" t="s">
        <v>761</v>
      </c>
      <c r="D492">
        <v>98.1</v>
      </c>
      <c r="G492">
        <f t="shared" si="14"/>
        <v>-2.4247827319100579E-2</v>
      </c>
      <c r="H492">
        <f t="shared" si="15"/>
        <v>-5.3545586107091259E-2</v>
      </c>
    </row>
    <row r="493" spans="1:8">
      <c r="A493" t="s">
        <v>762</v>
      </c>
      <c r="B493" s="7">
        <v>8468.7999999999993</v>
      </c>
      <c r="C493" t="s">
        <v>762</v>
      </c>
      <c r="D493">
        <v>103.65</v>
      </c>
      <c r="G493">
        <f t="shared" si="14"/>
        <v>-5.5564539062456397E-2</v>
      </c>
      <c r="H493">
        <f t="shared" si="15"/>
        <v>-8.3959346000883728E-2</v>
      </c>
    </row>
    <row r="494" spans="1:8">
      <c r="A494" t="s">
        <v>763</v>
      </c>
      <c r="B494" s="7">
        <v>8967.0499999999993</v>
      </c>
      <c r="C494" t="s">
        <v>763</v>
      </c>
      <c r="D494">
        <v>113.15</v>
      </c>
      <c r="G494">
        <f t="shared" si="14"/>
        <v>-2.5045121447365593E-2</v>
      </c>
      <c r="H494">
        <f t="shared" si="15"/>
        <v>-0.10019880715705765</v>
      </c>
    </row>
    <row r="495" spans="1:8">
      <c r="A495" t="s">
        <v>764</v>
      </c>
      <c r="B495" s="7">
        <v>9197.4</v>
      </c>
      <c r="C495" t="s">
        <v>764</v>
      </c>
      <c r="D495">
        <v>125.75</v>
      </c>
      <c r="G495">
        <f t="shared" si="14"/>
        <v>-7.6121022179363673E-2</v>
      </c>
      <c r="H495">
        <f t="shared" si="15"/>
        <v>-6.6790352504638273E-2</v>
      </c>
    </row>
    <row r="496" spans="1:8">
      <c r="A496" t="s">
        <v>765</v>
      </c>
      <c r="B496" s="7">
        <v>9955.2000000000007</v>
      </c>
      <c r="C496" t="s">
        <v>765</v>
      </c>
      <c r="D496">
        <v>134.75</v>
      </c>
      <c r="G496">
        <f t="shared" si="14"/>
        <v>3.8065098043305046E-2</v>
      </c>
      <c r="H496">
        <f t="shared" si="15"/>
        <v>-1.3904134650567168E-2</v>
      </c>
    </row>
    <row r="497" spans="1:8">
      <c r="A497" t="s">
        <v>766</v>
      </c>
      <c r="B497" s="7">
        <v>9590.15</v>
      </c>
      <c r="C497" t="s">
        <v>766</v>
      </c>
      <c r="D497">
        <v>136.65</v>
      </c>
      <c r="G497">
        <f t="shared" si="14"/>
        <v>-8.3019391111451069E-2</v>
      </c>
      <c r="H497">
        <f t="shared" si="15"/>
        <v>-0.11323815704088247</v>
      </c>
    </row>
    <row r="498" spans="1:8">
      <c r="A498" t="s">
        <v>767</v>
      </c>
      <c r="B498" s="7">
        <v>10458.4</v>
      </c>
      <c r="C498" t="s">
        <v>767</v>
      </c>
      <c r="D498">
        <v>154.1</v>
      </c>
      <c r="G498">
        <f t="shared" si="14"/>
        <v>6.6497950045207865E-4</v>
      </c>
      <c r="H498">
        <f t="shared" si="15"/>
        <v>9.4988535866360468E-3</v>
      </c>
    </row>
    <row r="499" spans="1:8">
      <c r="A499" t="s">
        <v>768</v>
      </c>
      <c r="B499" s="7">
        <v>10451.450000000001</v>
      </c>
      <c r="C499" t="s">
        <v>768</v>
      </c>
      <c r="D499">
        <v>152.65</v>
      </c>
      <c r="G499">
        <f t="shared" si="14"/>
        <v>-4.8956044206033944E-2</v>
      </c>
      <c r="H499">
        <f t="shared" si="15"/>
        <v>-0.10047142015321142</v>
      </c>
    </row>
    <row r="500" spans="1:8">
      <c r="A500" t="s">
        <v>769</v>
      </c>
      <c r="B500" s="7">
        <v>10989.45</v>
      </c>
      <c r="C500" t="s">
        <v>769</v>
      </c>
      <c r="D500">
        <v>169.7</v>
      </c>
      <c r="G500">
        <f t="shared" si="14"/>
        <v>-2.4806992634661351E-2</v>
      </c>
      <c r="H500">
        <f t="shared" si="15"/>
        <v>-5.889281507657218E-4</v>
      </c>
    </row>
    <row r="501" spans="1:8">
      <c r="A501" t="s">
        <v>770</v>
      </c>
      <c r="B501" s="7">
        <v>11269</v>
      </c>
      <c r="C501" t="s">
        <v>770</v>
      </c>
      <c r="D501">
        <v>169.8</v>
      </c>
      <c r="G501">
        <f t="shared" si="14"/>
        <v>1.5998577904186018E-3</v>
      </c>
      <c r="H501">
        <f t="shared" si="15"/>
        <v>1.1316259678380014E-2</v>
      </c>
    </row>
    <row r="502" spans="1:8">
      <c r="A502" t="s">
        <v>771</v>
      </c>
      <c r="B502" s="7">
        <v>11251</v>
      </c>
      <c r="C502" t="s">
        <v>771</v>
      </c>
      <c r="D502">
        <v>167.9</v>
      </c>
      <c r="G502">
        <f t="shared" si="14"/>
        <v>-4.626967345819244E-3</v>
      </c>
      <c r="H502">
        <f t="shared" si="15"/>
        <v>-5.7271195957327325E-2</v>
      </c>
    </row>
    <row r="503" spans="1:8">
      <c r="A503" t="s">
        <v>772</v>
      </c>
      <c r="B503" s="7">
        <v>11303.3</v>
      </c>
      <c r="C503" t="s">
        <v>772</v>
      </c>
      <c r="D503">
        <v>178.1</v>
      </c>
      <c r="G503">
        <f t="shared" si="14"/>
        <v>1.5319664952504919E-2</v>
      </c>
      <c r="H503">
        <f t="shared" si="15"/>
        <v>-7.5229869044302067E-3</v>
      </c>
    </row>
    <row r="504" spans="1:8">
      <c r="A504" t="s">
        <v>773</v>
      </c>
      <c r="B504" s="7">
        <v>11132.75</v>
      </c>
      <c r="C504" t="s">
        <v>773</v>
      </c>
      <c r="D504">
        <v>179.45</v>
      </c>
      <c r="G504">
        <f t="shared" si="14"/>
        <v>-6.1597518244916882E-3</v>
      </c>
      <c r="H504">
        <f t="shared" si="15"/>
        <v>-1.3740038472107696E-2</v>
      </c>
    </row>
    <row r="505" spans="1:8">
      <c r="A505" t="s">
        <v>774</v>
      </c>
      <c r="B505" s="7">
        <v>11201.75</v>
      </c>
      <c r="C505" t="s">
        <v>774</v>
      </c>
      <c r="D505">
        <v>181.95</v>
      </c>
      <c r="G505">
        <f t="shared" si="14"/>
        <v>-3.709609483121723E-2</v>
      </c>
      <c r="H505">
        <f t="shared" si="15"/>
        <v>-3.3209351753453742E-2</v>
      </c>
    </row>
    <row r="506" spans="1:8">
      <c r="A506" t="s">
        <v>775</v>
      </c>
      <c r="B506" s="7">
        <v>11633.3</v>
      </c>
      <c r="C506" t="s">
        <v>775</v>
      </c>
      <c r="D506">
        <v>188.2</v>
      </c>
      <c r="G506">
        <f t="shared" si="14"/>
        <v>-3.8703600633643864E-3</v>
      </c>
      <c r="H506">
        <f t="shared" si="15"/>
        <v>-1.465968586387445E-2</v>
      </c>
    </row>
    <row r="507" spans="1:8">
      <c r="A507" t="s">
        <v>776</v>
      </c>
      <c r="B507" s="7">
        <v>11678.5</v>
      </c>
      <c r="C507" t="s">
        <v>776</v>
      </c>
      <c r="D507">
        <v>191</v>
      </c>
      <c r="G507">
        <f t="shared" si="14"/>
        <v>-1.0120445163969816E-2</v>
      </c>
      <c r="H507">
        <f t="shared" si="15"/>
        <v>-5.9849076242519672E-3</v>
      </c>
    </row>
    <row r="508" spans="1:8">
      <c r="A508" t="s">
        <v>777</v>
      </c>
      <c r="B508" s="7">
        <v>11797.9</v>
      </c>
      <c r="C508" t="s">
        <v>777</v>
      </c>
      <c r="D508">
        <v>192.15</v>
      </c>
      <c r="G508">
        <f t="shared" si="14"/>
        <v>-2.6628569496339738E-3</v>
      </c>
      <c r="H508">
        <f t="shared" si="15"/>
        <v>-6.463288521199595E-3</v>
      </c>
    </row>
    <row r="509" spans="1:8">
      <c r="A509" t="s">
        <v>778</v>
      </c>
      <c r="B509" s="7">
        <v>11829.4</v>
      </c>
      <c r="C509" t="s">
        <v>778</v>
      </c>
      <c r="D509">
        <v>193.4</v>
      </c>
      <c r="G509">
        <f t="shared" si="14"/>
        <v>-2.0813932794463974E-2</v>
      </c>
      <c r="H509">
        <f t="shared" si="15"/>
        <v>-3.1547320981472171E-2</v>
      </c>
    </row>
    <row r="510" spans="1:8">
      <c r="A510" t="s">
        <v>779</v>
      </c>
      <c r="B510" s="7">
        <v>12080.85</v>
      </c>
      <c r="C510" t="s">
        <v>779</v>
      </c>
      <c r="D510">
        <v>199.7</v>
      </c>
      <c r="G510">
        <f t="shared" si="14"/>
        <v>-3.7151881509825957E-3</v>
      </c>
      <c r="H510">
        <f t="shared" si="15"/>
        <v>-1.3827160493827262E-2</v>
      </c>
    </row>
    <row r="511" spans="1:8">
      <c r="A511" t="s">
        <v>780</v>
      </c>
      <c r="B511" s="7">
        <v>12125.9</v>
      </c>
      <c r="C511" t="s">
        <v>780</v>
      </c>
      <c r="D511">
        <v>202.5</v>
      </c>
      <c r="G511">
        <f t="shared" si="14"/>
        <v>1.1123618928496892E-2</v>
      </c>
      <c r="H511">
        <f t="shared" si="15"/>
        <v>3.5011500127779094E-2</v>
      </c>
    </row>
    <row r="512" spans="1:8">
      <c r="A512" t="s">
        <v>781</v>
      </c>
      <c r="B512" s="7">
        <v>11992.5</v>
      </c>
      <c r="C512" t="s">
        <v>781</v>
      </c>
      <c r="D512">
        <v>195.65</v>
      </c>
      <c r="G512">
        <f t="shared" si="14"/>
        <v>-4.4247787610618428E-3</v>
      </c>
      <c r="H512">
        <f t="shared" si="15"/>
        <v>2.9465930018416131E-2</v>
      </c>
    </row>
    <row r="513" spans="1:8">
      <c r="A513" t="s">
        <v>782</v>
      </c>
      <c r="B513" s="7">
        <v>12045.8</v>
      </c>
      <c r="C513" t="s">
        <v>782</v>
      </c>
      <c r="D513">
        <v>190.05</v>
      </c>
      <c r="G513">
        <f t="shared" si="14"/>
        <v>-5.5847013030970727E-3</v>
      </c>
      <c r="H513">
        <f t="shared" si="15"/>
        <v>-2.613374327440432E-2</v>
      </c>
    </row>
    <row r="514" spans="1:8">
      <c r="A514" t="s">
        <v>783</v>
      </c>
      <c r="B514" s="7">
        <v>12113.45</v>
      </c>
      <c r="C514" t="s">
        <v>783</v>
      </c>
      <c r="D514">
        <v>195.15</v>
      </c>
      <c r="G514">
        <f t="shared" si="14"/>
        <v>-5.0268385538803084E-3</v>
      </c>
      <c r="H514">
        <f t="shared" si="15"/>
        <v>-3.6296296296296271E-2</v>
      </c>
    </row>
    <row r="515" spans="1:8">
      <c r="A515" t="s">
        <v>784</v>
      </c>
      <c r="B515" s="7">
        <v>12174.65</v>
      </c>
      <c r="C515" t="s">
        <v>784</v>
      </c>
      <c r="D515">
        <v>202.5</v>
      </c>
      <c r="G515">
        <f t="shared" ref="G515:G578" si="16">B515/B516-1</f>
        <v>-2.1760154738879045E-3</v>
      </c>
      <c r="H515">
        <f t="shared" ref="H515:H578" si="17">D515/D516-1</f>
        <v>-3.8233198765138976E-2</v>
      </c>
    </row>
    <row r="516" spans="1:8">
      <c r="A516" t="s">
        <v>785</v>
      </c>
      <c r="B516" s="7">
        <v>12201.2</v>
      </c>
      <c r="C516" t="s">
        <v>785</v>
      </c>
      <c r="D516">
        <v>210.55</v>
      </c>
      <c r="G516">
        <f t="shared" si="16"/>
        <v>7.7057127990816099E-3</v>
      </c>
      <c r="H516">
        <f t="shared" si="17"/>
        <v>-1.8961839298410332E-3</v>
      </c>
    </row>
    <row r="517" spans="1:8">
      <c r="A517" t="s">
        <v>786</v>
      </c>
      <c r="B517" s="7">
        <v>12107.9</v>
      </c>
      <c r="C517" t="s">
        <v>786</v>
      </c>
      <c r="D517">
        <v>210.95</v>
      </c>
      <c r="G517">
        <f t="shared" si="16"/>
        <v>6.3499979221210978E-3</v>
      </c>
      <c r="H517">
        <f t="shared" si="17"/>
        <v>7.1157495256146674E-4</v>
      </c>
    </row>
    <row r="518" spans="1:8">
      <c r="A518" t="s">
        <v>787</v>
      </c>
      <c r="B518" s="7">
        <v>12031.5</v>
      </c>
      <c r="C518" t="s">
        <v>787</v>
      </c>
      <c r="D518">
        <v>210.8</v>
      </c>
      <c r="G518">
        <f t="shared" si="16"/>
        <v>-5.525546872094167E-3</v>
      </c>
      <c r="H518">
        <f t="shared" si="17"/>
        <v>-1.0096266729279102E-2</v>
      </c>
    </row>
    <row r="519" spans="1:8">
      <c r="A519" t="s">
        <v>788</v>
      </c>
      <c r="B519" s="7">
        <v>12098.35</v>
      </c>
      <c r="C519" t="s">
        <v>788</v>
      </c>
      <c r="D519">
        <v>212.95</v>
      </c>
      <c r="G519">
        <f t="shared" si="16"/>
        <v>-3.2624949023517535E-3</v>
      </c>
      <c r="H519">
        <f t="shared" si="17"/>
        <v>-1.7531718569780863E-2</v>
      </c>
    </row>
    <row r="520" spans="1:8">
      <c r="A520" t="s">
        <v>789</v>
      </c>
      <c r="B520" s="7">
        <v>12137.95</v>
      </c>
      <c r="C520" t="s">
        <v>789</v>
      </c>
      <c r="D520">
        <v>216.75</v>
      </c>
      <c r="G520">
        <f t="shared" si="16"/>
        <v>4.0366775166162938E-3</v>
      </c>
      <c r="H520">
        <f t="shared" si="17"/>
        <v>-1.3821700069108767E-3</v>
      </c>
    </row>
    <row r="521" spans="1:8">
      <c r="A521" t="s">
        <v>790</v>
      </c>
      <c r="B521" s="7">
        <v>12089.15</v>
      </c>
      <c r="C521" t="s">
        <v>790</v>
      </c>
      <c r="D521">
        <v>217.05</v>
      </c>
      <c r="G521">
        <f t="shared" si="16"/>
        <v>9.1405007658822424E-3</v>
      </c>
      <c r="H521">
        <f t="shared" si="17"/>
        <v>5.0937717064136745E-3</v>
      </c>
    </row>
    <row r="522" spans="1:8">
      <c r="A522" t="s">
        <v>791</v>
      </c>
      <c r="B522" s="7">
        <v>11979.65</v>
      </c>
      <c r="C522" t="s">
        <v>791</v>
      </c>
      <c r="D522">
        <v>215.95</v>
      </c>
      <c r="G522">
        <f t="shared" si="16"/>
        <v>2.3210823461081942E-2</v>
      </c>
      <c r="H522">
        <f t="shared" si="17"/>
        <v>1.7432273262661946E-2</v>
      </c>
    </row>
    <row r="523" spans="1:8">
      <c r="A523" t="s">
        <v>792</v>
      </c>
      <c r="B523" s="7">
        <v>11707.9</v>
      </c>
      <c r="C523" t="s">
        <v>792</v>
      </c>
      <c r="D523">
        <v>212.25</v>
      </c>
      <c r="G523">
        <f t="shared" si="16"/>
        <v>3.9487731363376799E-3</v>
      </c>
      <c r="H523">
        <f t="shared" si="17"/>
        <v>8.0740916646877547E-3</v>
      </c>
    </row>
    <row r="524" spans="1:8">
      <c r="A524" t="s">
        <v>793</v>
      </c>
      <c r="B524" s="7">
        <v>11661.85</v>
      </c>
      <c r="C524" t="s">
        <v>793</v>
      </c>
      <c r="D524">
        <v>210.55</v>
      </c>
      <c r="G524">
        <f t="shared" si="16"/>
        <v>-2.5100107840596575E-2</v>
      </c>
      <c r="H524">
        <f t="shared" si="17"/>
        <v>-7.8958880139982424E-2</v>
      </c>
    </row>
    <row r="525" spans="1:8">
      <c r="A525" t="s">
        <v>794</v>
      </c>
      <c r="B525" s="7">
        <v>11962.1</v>
      </c>
      <c r="C525" t="s">
        <v>794</v>
      </c>
      <c r="D525">
        <v>228.6</v>
      </c>
      <c r="G525">
        <f t="shared" si="16"/>
        <v>-6.1233985277254765E-3</v>
      </c>
      <c r="H525">
        <f t="shared" si="17"/>
        <v>-5.5762081784386575E-2</v>
      </c>
    </row>
    <row r="526" spans="1:8">
      <c r="A526" t="s">
        <v>795</v>
      </c>
      <c r="B526" s="7">
        <v>12035.8</v>
      </c>
      <c r="C526" t="s">
        <v>795</v>
      </c>
      <c r="D526">
        <v>242.1</v>
      </c>
      <c r="G526">
        <f t="shared" si="16"/>
        <v>-7.7249680530937503E-3</v>
      </c>
      <c r="H526">
        <f t="shared" si="17"/>
        <v>-4.0047581284694656E-2</v>
      </c>
    </row>
    <row r="527" spans="1:8">
      <c r="A527" t="s">
        <v>796</v>
      </c>
      <c r="B527" s="7">
        <v>12129.5</v>
      </c>
      <c r="C527" t="s">
        <v>796</v>
      </c>
      <c r="D527">
        <v>252.2</v>
      </c>
      <c r="G527">
        <f t="shared" si="16"/>
        <v>6.1132401002008674E-3</v>
      </c>
      <c r="H527">
        <f t="shared" si="17"/>
        <v>-1.8295056442195312E-2</v>
      </c>
    </row>
    <row r="528" spans="1:8">
      <c r="A528" t="s">
        <v>797</v>
      </c>
      <c r="B528" s="7">
        <v>12055.8</v>
      </c>
      <c r="C528" t="s">
        <v>797</v>
      </c>
      <c r="D528">
        <v>256.89999999999998</v>
      </c>
      <c r="G528">
        <f t="shared" si="16"/>
        <v>-5.2149517286905755E-3</v>
      </c>
      <c r="H528">
        <f t="shared" si="17"/>
        <v>-1.0591180435201242E-2</v>
      </c>
    </row>
    <row r="529" spans="1:8">
      <c r="A529" t="s">
        <v>798</v>
      </c>
      <c r="B529" s="7">
        <v>12119</v>
      </c>
      <c r="C529" t="s">
        <v>798</v>
      </c>
      <c r="D529">
        <v>259.64999999999998</v>
      </c>
      <c r="G529">
        <f t="shared" si="16"/>
        <v>-1.0552527912150667E-2</v>
      </c>
      <c r="H529">
        <f t="shared" si="17"/>
        <v>-5.323609845031918E-2</v>
      </c>
    </row>
    <row r="530" spans="1:8">
      <c r="A530" t="s">
        <v>799</v>
      </c>
      <c r="B530" s="7">
        <v>12248.25</v>
      </c>
      <c r="C530" t="s">
        <v>799</v>
      </c>
      <c r="D530">
        <v>274.25</v>
      </c>
      <c r="G530">
        <f t="shared" si="16"/>
        <v>5.5745524553891812E-3</v>
      </c>
      <c r="H530">
        <f t="shared" si="17"/>
        <v>1.311414850387882E-2</v>
      </c>
    </row>
    <row r="531" spans="1:8">
      <c r="A531" t="s">
        <v>800</v>
      </c>
      <c r="B531" s="7">
        <v>12180.35</v>
      </c>
      <c r="C531" t="s">
        <v>800</v>
      </c>
      <c r="D531">
        <v>270.7</v>
      </c>
      <c r="G531">
        <f t="shared" si="16"/>
        <v>6.0667883603564565E-3</v>
      </c>
      <c r="H531">
        <f t="shared" si="17"/>
        <v>7.9130954753837024E-2</v>
      </c>
    </row>
    <row r="532" spans="1:8">
      <c r="A532" t="s">
        <v>801</v>
      </c>
      <c r="B532" s="7">
        <v>12106.9</v>
      </c>
      <c r="C532" t="s">
        <v>801</v>
      </c>
      <c r="D532">
        <v>250.85</v>
      </c>
      <c r="G532">
        <f t="shared" si="16"/>
        <v>-5.172619218807184E-3</v>
      </c>
      <c r="H532">
        <f t="shared" si="17"/>
        <v>-7.7136075949367777E-3</v>
      </c>
    </row>
    <row r="533" spans="1:8">
      <c r="A533" t="s">
        <v>802</v>
      </c>
      <c r="B533" s="7">
        <v>12169.85</v>
      </c>
      <c r="C533" t="s">
        <v>802</v>
      </c>
      <c r="D533">
        <v>252.8</v>
      </c>
      <c r="G533">
        <f t="shared" si="16"/>
        <v>-4.4746023371002863E-3</v>
      </c>
      <c r="H533">
        <f t="shared" si="17"/>
        <v>2.9106452269489047E-2</v>
      </c>
    </row>
    <row r="534" spans="1:8">
      <c r="A534" t="s">
        <v>803</v>
      </c>
      <c r="B534" s="7">
        <v>12224.55</v>
      </c>
      <c r="C534" t="s">
        <v>803</v>
      </c>
      <c r="D534">
        <v>245.65</v>
      </c>
      <c r="G534">
        <f t="shared" si="16"/>
        <v>-1.0346209425736941E-2</v>
      </c>
      <c r="H534">
        <f t="shared" si="17"/>
        <v>-2.0534290271132405E-2</v>
      </c>
    </row>
    <row r="535" spans="1:8">
      <c r="A535" t="s">
        <v>804</v>
      </c>
      <c r="B535" s="7">
        <v>12352.35</v>
      </c>
      <c r="C535" t="s">
        <v>804</v>
      </c>
      <c r="D535">
        <v>250.8</v>
      </c>
      <c r="G535">
        <f t="shared" si="16"/>
        <v>-2.5494718951069029E-4</v>
      </c>
      <c r="H535">
        <f t="shared" si="17"/>
        <v>-1.9929660023446649E-2</v>
      </c>
    </row>
    <row r="536" spans="1:8">
      <c r="A536" t="s">
        <v>805</v>
      </c>
      <c r="B536" s="7">
        <v>12355.5</v>
      </c>
      <c r="C536" t="s">
        <v>805</v>
      </c>
      <c r="D536">
        <v>255.9</v>
      </c>
      <c r="G536">
        <f t="shared" si="16"/>
        <v>9.8839046284227017E-4</v>
      </c>
      <c r="H536">
        <f t="shared" si="17"/>
        <v>4.2999796209496788E-2</v>
      </c>
    </row>
    <row r="537" spans="1:8">
      <c r="A537" t="s">
        <v>806</v>
      </c>
      <c r="B537" s="7">
        <v>12343.3</v>
      </c>
      <c r="C537" t="s">
        <v>806</v>
      </c>
      <c r="D537">
        <v>245.35</v>
      </c>
      <c r="G537">
        <f t="shared" si="16"/>
        <v>-1.5369308300234863E-3</v>
      </c>
      <c r="H537">
        <f t="shared" si="17"/>
        <v>8.1582704466653944E-4</v>
      </c>
    </row>
    <row r="538" spans="1:8">
      <c r="A538" t="s">
        <v>807</v>
      </c>
      <c r="B538" s="7">
        <v>12362.3</v>
      </c>
      <c r="C538" t="s">
        <v>807</v>
      </c>
      <c r="D538">
        <v>245.15</v>
      </c>
      <c r="G538">
        <f t="shared" si="16"/>
        <v>2.6562202189048811E-3</v>
      </c>
      <c r="H538">
        <f t="shared" si="17"/>
        <v>-1.979208316673331E-2</v>
      </c>
    </row>
    <row r="539" spans="1:8">
      <c r="A539" t="s">
        <v>808</v>
      </c>
      <c r="B539" s="7">
        <v>12329.55</v>
      </c>
      <c r="C539" t="s">
        <v>808</v>
      </c>
      <c r="D539">
        <v>250.1</v>
      </c>
      <c r="G539">
        <f t="shared" si="16"/>
        <v>5.9354807127471876E-3</v>
      </c>
      <c r="H539">
        <f t="shared" si="17"/>
        <v>5.5719712959054313E-2</v>
      </c>
    </row>
    <row r="540" spans="1:8">
      <c r="A540" t="s">
        <v>809</v>
      </c>
      <c r="B540" s="7">
        <v>12256.8</v>
      </c>
      <c r="C540" t="s">
        <v>809</v>
      </c>
      <c r="D540">
        <v>236.9</v>
      </c>
      <c r="G540">
        <f t="shared" si="16"/>
        <v>3.3480955148617042E-3</v>
      </c>
      <c r="H540">
        <f t="shared" si="17"/>
        <v>-2.9098360655737676E-2</v>
      </c>
    </row>
    <row r="541" spans="1:8">
      <c r="A541" t="s">
        <v>810</v>
      </c>
      <c r="B541" s="7">
        <v>12215.9</v>
      </c>
      <c r="C541" t="s">
        <v>810</v>
      </c>
      <c r="D541">
        <v>244</v>
      </c>
      <c r="G541">
        <f t="shared" si="16"/>
        <v>1.5845692640962472E-2</v>
      </c>
      <c r="H541">
        <f t="shared" si="17"/>
        <v>-1.0342729669438278E-2</v>
      </c>
    </row>
    <row r="542" spans="1:8">
      <c r="A542" t="s">
        <v>811</v>
      </c>
      <c r="B542" s="7">
        <v>12025.35</v>
      </c>
      <c r="C542" t="s">
        <v>811</v>
      </c>
      <c r="D542">
        <v>246.55</v>
      </c>
      <c r="G542">
        <f t="shared" si="16"/>
        <v>-2.2898958346296849E-3</v>
      </c>
      <c r="H542">
        <f t="shared" si="17"/>
        <v>3.7450031559015384E-2</v>
      </c>
    </row>
    <row r="543" spans="1:8">
      <c r="A543" t="s">
        <v>812</v>
      </c>
      <c r="B543" s="7">
        <v>12052.95</v>
      </c>
      <c r="C543" t="s">
        <v>812</v>
      </c>
      <c r="D543">
        <v>237.65</v>
      </c>
      <c r="G543">
        <f t="shared" si="16"/>
        <v>4.9945593489564288E-3</v>
      </c>
      <c r="H543">
        <f t="shared" si="17"/>
        <v>0.19994950770007569</v>
      </c>
    </row>
    <row r="544" spans="1:8">
      <c r="A544" t="s">
        <v>813</v>
      </c>
      <c r="B544" s="7">
        <v>11993.05</v>
      </c>
      <c r="C544" t="s">
        <v>813</v>
      </c>
      <c r="D544">
        <v>198.05</v>
      </c>
      <c r="G544">
        <f t="shared" si="16"/>
        <v>-1.91058057603678E-2</v>
      </c>
      <c r="H544">
        <f t="shared" si="17"/>
        <v>-4.6920115495668879E-2</v>
      </c>
    </row>
    <row r="545" spans="1:8">
      <c r="A545" t="s">
        <v>814</v>
      </c>
      <c r="B545" s="7">
        <v>12226.65</v>
      </c>
      <c r="C545" t="s">
        <v>814</v>
      </c>
      <c r="D545">
        <v>207.8</v>
      </c>
      <c r="G545">
        <f t="shared" si="16"/>
        <v>-4.5228053606032326E-3</v>
      </c>
      <c r="H545">
        <f t="shared" si="17"/>
        <v>-3.1461197855977674E-2</v>
      </c>
    </row>
    <row r="546" spans="1:8">
      <c r="A546" t="s">
        <v>815</v>
      </c>
      <c r="B546" s="7">
        <v>12282.2</v>
      </c>
      <c r="C546" t="s">
        <v>815</v>
      </c>
      <c r="D546">
        <v>214.55</v>
      </c>
      <c r="G546">
        <f t="shared" si="16"/>
        <v>8.1838703057666162E-3</v>
      </c>
      <c r="H546">
        <f t="shared" si="17"/>
        <v>7.8411661221412521E-2</v>
      </c>
    </row>
    <row r="547" spans="1:8">
      <c r="A547" t="s">
        <v>816</v>
      </c>
      <c r="B547" s="7">
        <v>12182.5</v>
      </c>
      <c r="C547" t="s">
        <v>816</v>
      </c>
      <c r="D547">
        <v>198.95</v>
      </c>
      <c r="G547">
        <f t="shared" si="16"/>
        <v>1.1546252809520041E-3</v>
      </c>
      <c r="H547">
        <f t="shared" si="17"/>
        <v>1.5101938082053845E-3</v>
      </c>
    </row>
    <row r="548" spans="1:8">
      <c r="A548" t="s">
        <v>817</v>
      </c>
      <c r="B548" s="7">
        <v>12168.45</v>
      </c>
      <c r="C548" t="s">
        <v>817</v>
      </c>
      <c r="D548">
        <v>198.65</v>
      </c>
      <c r="G548">
        <f t="shared" si="16"/>
        <v>-7.1312883235352675E-3</v>
      </c>
      <c r="H548">
        <f t="shared" si="17"/>
        <v>2.7763755678951174E-3</v>
      </c>
    </row>
    <row r="549" spans="1:8">
      <c r="A549" t="s">
        <v>818</v>
      </c>
      <c r="B549" s="7">
        <v>12255.85</v>
      </c>
      <c r="C549" t="s">
        <v>818</v>
      </c>
      <c r="D549">
        <v>198.1</v>
      </c>
      <c r="G549">
        <f t="shared" si="16"/>
        <v>8.206895425371119E-4</v>
      </c>
      <c r="H549">
        <f t="shared" si="17"/>
        <v>2.7841052897998875E-3</v>
      </c>
    </row>
    <row r="550" spans="1:8">
      <c r="A550" t="s">
        <v>819</v>
      </c>
      <c r="B550" s="7">
        <v>12245.8</v>
      </c>
      <c r="C550" t="s">
        <v>819</v>
      </c>
      <c r="D550">
        <v>197.55</v>
      </c>
      <c r="G550">
        <f t="shared" si="16"/>
        <v>9.8337944427722146E-3</v>
      </c>
      <c r="H550">
        <f t="shared" si="17"/>
        <v>-2.1545319465081647E-2</v>
      </c>
    </row>
    <row r="551" spans="1:8">
      <c r="A551" t="s">
        <v>820</v>
      </c>
      <c r="B551" s="7">
        <v>12126.55</v>
      </c>
      <c r="C551" t="s">
        <v>820</v>
      </c>
      <c r="D551">
        <v>201.9</v>
      </c>
      <c r="G551">
        <f t="shared" si="16"/>
        <v>-7.2045224752447234E-3</v>
      </c>
      <c r="H551">
        <f t="shared" si="17"/>
        <v>7.4349442379184616E-4</v>
      </c>
    </row>
    <row r="552" spans="1:8">
      <c r="A552" t="s">
        <v>821</v>
      </c>
      <c r="B552" s="7">
        <v>12214.55</v>
      </c>
      <c r="C552" t="s">
        <v>821</v>
      </c>
      <c r="D552">
        <v>201.75</v>
      </c>
      <c r="G552">
        <f t="shared" si="16"/>
        <v>-3.930602841940134E-3</v>
      </c>
      <c r="H552">
        <f t="shared" si="17"/>
        <v>2.9336734693877542E-2</v>
      </c>
    </row>
    <row r="553" spans="1:8">
      <c r="A553" t="s">
        <v>822</v>
      </c>
      <c r="B553" s="7">
        <v>12262.75</v>
      </c>
      <c r="C553" t="s">
        <v>822</v>
      </c>
      <c r="D553">
        <v>196</v>
      </c>
      <c r="G553">
        <f t="shared" si="16"/>
        <v>-7.3746312684364046E-4</v>
      </c>
      <c r="H553">
        <f t="shared" si="17"/>
        <v>-3.257650542941759E-2</v>
      </c>
    </row>
    <row r="554" spans="1:8">
      <c r="A554" t="s">
        <v>823</v>
      </c>
      <c r="B554" s="7">
        <v>12271.8</v>
      </c>
      <c r="C554" t="s">
        <v>823</v>
      </c>
      <c r="D554">
        <v>202.6</v>
      </c>
      <c r="G554">
        <f t="shared" si="16"/>
        <v>9.8697358010380043E-4</v>
      </c>
      <c r="H554">
        <f t="shared" si="17"/>
        <v>-3.4088200238378996E-2</v>
      </c>
    </row>
    <row r="555" spans="1:8">
      <c r="A555" t="s">
        <v>824</v>
      </c>
      <c r="B555" s="7">
        <v>12259.7</v>
      </c>
      <c r="C555" t="s">
        <v>824</v>
      </c>
      <c r="D555">
        <v>209.75</v>
      </c>
      <c r="G555">
        <f t="shared" si="16"/>
        <v>3.1133275785184544E-3</v>
      </c>
      <c r="H555">
        <f t="shared" si="17"/>
        <v>8.4820274114300487E-2</v>
      </c>
    </row>
    <row r="556" spans="1:8">
      <c r="A556" t="s">
        <v>825</v>
      </c>
      <c r="B556" s="7">
        <v>12221.65</v>
      </c>
      <c r="C556" t="s">
        <v>825</v>
      </c>
      <c r="D556">
        <v>193.35</v>
      </c>
      <c r="G556">
        <f t="shared" si="16"/>
        <v>4.6568023016850812E-3</v>
      </c>
      <c r="H556">
        <f t="shared" si="17"/>
        <v>7.763975155279379E-4</v>
      </c>
    </row>
    <row r="557" spans="1:8">
      <c r="A557" t="s">
        <v>826</v>
      </c>
      <c r="B557" s="7">
        <v>12165</v>
      </c>
      <c r="C557" t="s">
        <v>826</v>
      </c>
      <c r="D557">
        <v>193.2</v>
      </c>
      <c r="G557">
        <f t="shared" si="16"/>
        <v>9.2127476885168758E-3</v>
      </c>
      <c r="H557">
        <f t="shared" si="17"/>
        <v>-2.5873221216043962E-4</v>
      </c>
    </row>
    <row r="558" spans="1:8">
      <c r="A558" t="s">
        <v>827</v>
      </c>
      <c r="B558" s="7">
        <v>12053.95</v>
      </c>
      <c r="C558" t="s">
        <v>827</v>
      </c>
      <c r="D558">
        <v>193.25</v>
      </c>
      <c r="G558">
        <f t="shared" si="16"/>
        <v>-2.7095898797852014E-3</v>
      </c>
      <c r="H558">
        <f t="shared" si="17"/>
        <v>-9.4823167606354897E-3</v>
      </c>
    </row>
    <row r="559" spans="1:8">
      <c r="A559" t="s">
        <v>828</v>
      </c>
      <c r="B559" s="7">
        <v>12086.7</v>
      </c>
      <c r="C559" t="s">
        <v>828</v>
      </c>
      <c r="D559">
        <v>195.1</v>
      </c>
      <c r="G559">
        <f t="shared" si="16"/>
        <v>9.5975542524935342E-3</v>
      </c>
      <c r="H559">
        <f t="shared" si="17"/>
        <v>9.8343685300208428E-3</v>
      </c>
    </row>
    <row r="560" spans="1:8">
      <c r="A560" t="s">
        <v>829</v>
      </c>
      <c r="B560" s="7">
        <v>11971.8</v>
      </c>
      <c r="C560" t="s">
        <v>829</v>
      </c>
      <c r="D560">
        <v>193.2</v>
      </c>
      <c r="G560">
        <f t="shared" si="16"/>
        <v>5.1762572259794748E-3</v>
      </c>
      <c r="H560">
        <f t="shared" si="17"/>
        <v>1.295672454003638E-3</v>
      </c>
    </row>
    <row r="561" spans="1:8">
      <c r="A561" t="s">
        <v>830</v>
      </c>
      <c r="B561" s="7">
        <v>11910.15</v>
      </c>
      <c r="C561" t="s">
        <v>830</v>
      </c>
      <c r="D561">
        <v>192.95</v>
      </c>
      <c r="G561">
        <f t="shared" si="16"/>
        <v>4.4995276971864229E-3</v>
      </c>
      <c r="H561">
        <f t="shared" si="17"/>
        <v>-5.1800051800066083E-4</v>
      </c>
    </row>
    <row r="562" spans="1:8">
      <c r="A562" t="s">
        <v>831</v>
      </c>
      <c r="B562" s="7">
        <v>11856.8</v>
      </c>
      <c r="C562" t="s">
        <v>831</v>
      </c>
      <c r="D562">
        <v>193.05</v>
      </c>
      <c r="G562">
        <f t="shared" si="16"/>
        <v>-6.7602094240838406E-3</v>
      </c>
      <c r="H562">
        <f t="shared" si="17"/>
        <v>9.9398378236987828E-3</v>
      </c>
    </row>
    <row r="563" spans="1:8">
      <c r="A563" t="s">
        <v>832</v>
      </c>
      <c r="B563" s="7">
        <v>11937.5</v>
      </c>
      <c r="C563" t="s">
        <v>832</v>
      </c>
      <c r="D563">
        <v>191.15</v>
      </c>
      <c r="G563">
        <f t="shared" si="16"/>
        <v>1.342112989137334E-3</v>
      </c>
      <c r="H563">
        <f t="shared" si="17"/>
        <v>-4.4270833333333037E-3</v>
      </c>
    </row>
    <row r="564" spans="1:8">
      <c r="A564" t="s">
        <v>833</v>
      </c>
      <c r="B564" s="7">
        <v>11921.5</v>
      </c>
      <c r="C564" t="s">
        <v>833</v>
      </c>
      <c r="D564">
        <v>192</v>
      </c>
      <c r="G564">
        <f t="shared" si="16"/>
        <v>-8.062637289489416E-3</v>
      </c>
      <c r="H564">
        <f t="shared" si="17"/>
        <v>-2.6862645717181999E-2</v>
      </c>
    </row>
    <row r="565" spans="1:8">
      <c r="A565" t="s">
        <v>834</v>
      </c>
      <c r="B565" s="7">
        <v>12018.4</v>
      </c>
      <c r="C565" t="s">
        <v>834</v>
      </c>
      <c r="D565">
        <v>197.3</v>
      </c>
      <c r="G565">
        <f t="shared" si="16"/>
        <v>-2.0592533545902292E-3</v>
      </c>
      <c r="H565">
        <f t="shared" si="17"/>
        <v>3.2443746729461154E-2</v>
      </c>
    </row>
    <row r="566" spans="1:8">
      <c r="A566" t="s">
        <v>835</v>
      </c>
      <c r="B566" s="7">
        <v>12043.2</v>
      </c>
      <c r="C566" t="s">
        <v>835</v>
      </c>
      <c r="D566">
        <v>191.1</v>
      </c>
      <c r="G566">
        <f t="shared" si="16"/>
        <v>4.0853078988176694E-3</v>
      </c>
      <c r="H566">
        <f t="shared" si="17"/>
        <v>-4.168837936425307E-3</v>
      </c>
    </row>
    <row r="567" spans="1:8">
      <c r="A567" t="s">
        <v>836</v>
      </c>
      <c r="B567" s="7">
        <v>11994.2</v>
      </c>
      <c r="C567" t="s">
        <v>836</v>
      </c>
      <c r="D567">
        <v>191.9</v>
      </c>
      <c r="G567">
        <f t="shared" si="16"/>
        <v>-4.4819973108015665E-3</v>
      </c>
      <c r="H567">
        <f t="shared" si="17"/>
        <v>-1.9918283963227812E-2</v>
      </c>
    </row>
    <row r="568" spans="1:8">
      <c r="A568" t="s">
        <v>837</v>
      </c>
      <c r="B568" s="7">
        <v>12048.2</v>
      </c>
      <c r="C568" t="s">
        <v>837</v>
      </c>
      <c r="D568">
        <v>195.8</v>
      </c>
      <c r="G568">
        <f t="shared" si="16"/>
        <v>-6.5112536859079917E-4</v>
      </c>
      <c r="H568">
        <f t="shared" si="17"/>
        <v>-4.0901298065148195E-2</v>
      </c>
    </row>
    <row r="569" spans="1:8">
      <c r="A569" t="s">
        <v>838</v>
      </c>
      <c r="B569" s="7">
        <v>12056.05</v>
      </c>
      <c r="C569" t="s">
        <v>838</v>
      </c>
      <c r="D569">
        <v>204.15</v>
      </c>
      <c r="G569">
        <f t="shared" si="16"/>
        <v>-7.8264197215901499E-3</v>
      </c>
      <c r="H569">
        <f t="shared" si="17"/>
        <v>-2.9013079667063013E-2</v>
      </c>
    </row>
    <row r="570" spans="1:8">
      <c r="A570" t="s">
        <v>839</v>
      </c>
      <c r="B570" s="7">
        <v>12151.15</v>
      </c>
      <c r="C570" t="s">
        <v>839</v>
      </c>
      <c r="D570">
        <v>210.25</v>
      </c>
      <c r="G570">
        <f t="shared" si="16"/>
        <v>4.1691802953547352E-3</v>
      </c>
      <c r="H570">
        <f t="shared" si="17"/>
        <v>-1.7293760224351473E-2</v>
      </c>
    </row>
    <row r="571" spans="1:8">
      <c r="A571" t="s">
        <v>840</v>
      </c>
      <c r="B571" s="7">
        <v>12100.7</v>
      </c>
      <c r="C571" t="s">
        <v>840</v>
      </c>
      <c r="D571">
        <v>213.95</v>
      </c>
      <c r="G571">
        <f t="shared" si="16"/>
        <v>5.2335579055799997E-3</v>
      </c>
      <c r="H571">
        <f t="shared" si="17"/>
        <v>5.2385636989670248E-2</v>
      </c>
    </row>
    <row r="572" spans="1:8">
      <c r="A572" t="s">
        <v>841</v>
      </c>
      <c r="B572" s="7">
        <v>12037.7</v>
      </c>
      <c r="C572" t="s">
        <v>841</v>
      </c>
      <c r="D572">
        <v>203.3</v>
      </c>
      <c r="G572">
        <f t="shared" si="16"/>
        <v>-2.9858163370948265E-3</v>
      </c>
      <c r="H572">
        <f t="shared" si="17"/>
        <v>-3.213520590335639E-2</v>
      </c>
    </row>
    <row r="573" spans="1:8">
      <c r="A573" t="s">
        <v>842</v>
      </c>
      <c r="B573" s="7">
        <v>12073.75</v>
      </c>
      <c r="C573" t="s">
        <v>842</v>
      </c>
      <c r="D573">
        <v>210.05</v>
      </c>
      <c r="G573">
        <f t="shared" si="16"/>
        <v>1.3374571946552116E-2</v>
      </c>
      <c r="H573">
        <f t="shared" si="17"/>
        <v>-8.7305332704105121E-3</v>
      </c>
    </row>
    <row r="574" spans="1:8">
      <c r="A574" t="s">
        <v>843</v>
      </c>
      <c r="B574" s="7">
        <v>11914.4</v>
      </c>
      <c r="C574" t="s">
        <v>843</v>
      </c>
      <c r="D574">
        <v>211.9</v>
      </c>
      <c r="G574">
        <f t="shared" si="16"/>
        <v>-4.5118812873901071E-3</v>
      </c>
      <c r="H574">
        <f t="shared" si="17"/>
        <v>0.11585044760400209</v>
      </c>
    </row>
    <row r="575" spans="1:8">
      <c r="A575" t="s">
        <v>844</v>
      </c>
      <c r="B575" s="7">
        <v>11968.4</v>
      </c>
      <c r="C575" t="s">
        <v>844</v>
      </c>
      <c r="D575">
        <v>189.9</v>
      </c>
      <c r="G575">
        <f t="shared" si="16"/>
        <v>-2.5585252227251498E-3</v>
      </c>
      <c r="H575">
        <f t="shared" si="17"/>
        <v>-5.2631578947370805E-4</v>
      </c>
    </row>
    <row r="576" spans="1:8">
      <c r="A576" t="s">
        <v>845</v>
      </c>
      <c r="B576" s="7">
        <v>11999.1</v>
      </c>
      <c r="C576" t="s">
        <v>845</v>
      </c>
      <c r="D576">
        <v>190</v>
      </c>
      <c r="G576">
        <f t="shared" si="16"/>
        <v>4.941332149646982E-3</v>
      </c>
      <c r="H576">
        <f t="shared" si="17"/>
        <v>-3.1479538300104304E-3</v>
      </c>
    </row>
    <row r="577" spans="1:8">
      <c r="A577" t="s">
        <v>846</v>
      </c>
      <c r="B577" s="7">
        <v>11940.1</v>
      </c>
      <c r="C577" t="s">
        <v>846</v>
      </c>
      <c r="D577">
        <v>190.6</v>
      </c>
      <c r="G577">
        <f t="shared" si="16"/>
        <v>4.6783625730995038E-3</v>
      </c>
      <c r="H577">
        <f t="shared" si="17"/>
        <v>5.2493438320211361E-4</v>
      </c>
    </row>
    <row r="578" spans="1:8">
      <c r="A578" t="s">
        <v>847</v>
      </c>
      <c r="B578" s="7">
        <v>11884.5</v>
      </c>
      <c r="C578" t="s">
        <v>847</v>
      </c>
      <c r="D578">
        <v>190.5</v>
      </c>
      <c r="G578">
        <f t="shared" si="16"/>
        <v>-9.2052003076814604E-4</v>
      </c>
      <c r="H578">
        <f t="shared" si="17"/>
        <v>3.6880927291884635E-3</v>
      </c>
    </row>
    <row r="579" spans="1:8">
      <c r="A579" t="s">
        <v>848</v>
      </c>
      <c r="B579" s="7">
        <v>11895.45</v>
      </c>
      <c r="C579" t="s">
        <v>848</v>
      </c>
      <c r="D579">
        <v>189.8</v>
      </c>
      <c r="G579">
        <f t="shared" ref="G579:G642" si="18">B579/B580-1</f>
        <v>1.9667961017848512E-3</v>
      </c>
      <c r="H579">
        <f t="shared" ref="H579:H642" si="19">D579/D580-1</f>
        <v>-2.1030494216612849E-3</v>
      </c>
    </row>
    <row r="580" spans="1:8">
      <c r="A580" t="s">
        <v>849</v>
      </c>
      <c r="B580" s="7">
        <v>11872.1</v>
      </c>
      <c r="C580" t="s">
        <v>849</v>
      </c>
      <c r="D580">
        <v>190.2</v>
      </c>
      <c r="G580">
        <f t="shared" si="18"/>
        <v>2.6730402982995116E-3</v>
      </c>
      <c r="H580">
        <f t="shared" si="19"/>
        <v>7.8926598263606706E-4</v>
      </c>
    </row>
    <row r="581" spans="1:8">
      <c r="A581" t="s">
        <v>850</v>
      </c>
      <c r="B581" s="7">
        <v>11840.45</v>
      </c>
      <c r="C581" t="s">
        <v>850</v>
      </c>
      <c r="D581">
        <v>190.05</v>
      </c>
      <c r="G581">
        <f t="shared" si="18"/>
        <v>-6.1275281299707496E-3</v>
      </c>
      <c r="H581">
        <f t="shared" si="19"/>
        <v>5.2645433008691178E-4</v>
      </c>
    </row>
    <row r="582" spans="1:8">
      <c r="A582" t="s">
        <v>851</v>
      </c>
      <c r="B582" s="7">
        <v>11913.45</v>
      </c>
      <c r="C582" t="s">
        <v>851</v>
      </c>
      <c r="D582">
        <v>189.95</v>
      </c>
      <c r="G582">
        <f t="shared" si="18"/>
        <v>4.4507333212973066E-4</v>
      </c>
      <c r="H582">
        <f t="shared" si="19"/>
        <v>-3.4102833158446977E-3</v>
      </c>
    </row>
    <row r="583" spans="1:8">
      <c r="A583" t="s">
        <v>852</v>
      </c>
      <c r="B583" s="7">
        <v>11908.15</v>
      </c>
      <c r="C583" t="s">
        <v>852</v>
      </c>
      <c r="D583">
        <v>190.6</v>
      </c>
      <c r="G583">
        <f t="shared" si="18"/>
        <v>-8.6496476454892557E-3</v>
      </c>
      <c r="H583">
        <f t="shared" si="19"/>
        <v>-2.804691483936772E-2</v>
      </c>
    </row>
    <row r="584" spans="1:8">
      <c r="A584" t="s">
        <v>853</v>
      </c>
      <c r="B584" s="7">
        <v>12012.05</v>
      </c>
      <c r="C584" t="s">
        <v>853</v>
      </c>
      <c r="D584">
        <v>196.1</v>
      </c>
      <c r="G584">
        <f t="shared" si="18"/>
        <v>3.8442092419803675E-3</v>
      </c>
      <c r="H584">
        <f t="shared" si="19"/>
        <v>3.2376941300342299E-2</v>
      </c>
    </row>
    <row r="585" spans="1:8">
      <c r="A585" t="s">
        <v>854</v>
      </c>
      <c r="B585" s="7">
        <v>11966.05</v>
      </c>
      <c r="C585" t="s">
        <v>854</v>
      </c>
      <c r="D585">
        <v>189.95</v>
      </c>
      <c r="G585">
        <f t="shared" si="18"/>
        <v>4.0991172423050504E-3</v>
      </c>
      <c r="H585">
        <f t="shared" si="19"/>
        <v>-2.2388059701492602E-2</v>
      </c>
    </row>
    <row r="586" spans="1:8">
      <c r="A586" t="s">
        <v>855</v>
      </c>
      <c r="B586" s="7">
        <v>11917.2</v>
      </c>
      <c r="C586" t="s">
        <v>855</v>
      </c>
      <c r="D586">
        <v>194.3</v>
      </c>
      <c r="G586">
        <f t="shared" si="18"/>
        <v>-2.0182057229948258E-3</v>
      </c>
      <c r="H586">
        <f t="shared" si="19"/>
        <v>3.2412327311371003E-2</v>
      </c>
    </row>
    <row r="587" spans="1:8">
      <c r="A587" t="s">
        <v>856</v>
      </c>
      <c r="B587" s="7">
        <v>11941.3</v>
      </c>
      <c r="C587" t="s">
        <v>856</v>
      </c>
      <c r="D587">
        <v>188.2</v>
      </c>
      <c r="G587">
        <f t="shared" si="18"/>
        <v>4.2638723024910341E-3</v>
      </c>
      <c r="H587">
        <f t="shared" si="19"/>
        <v>2.5613079019073615E-2</v>
      </c>
    </row>
    <row r="588" spans="1:8">
      <c r="A588" t="s">
        <v>857</v>
      </c>
      <c r="B588" s="7">
        <v>11890.6</v>
      </c>
      <c r="C588" t="s">
        <v>857</v>
      </c>
      <c r="D588">
        <v>183.5</v>
      </c>
      <c r="G588">
        <f t="shared" si="18"/>
        <v>1.1071400005893128E-3</v>
      </c>
      <c r="H588">
        <f t="shared" si="19"/>
        <v>8.7729697688204045E-2</v>
      </c>
    </row>
    <row r="589" spans="1:8">
      <c r="A589" t="s">
        <v>858</v>
      </c>
      <c r="B589" s="7">
        <v>11877.45</v>
      </c>
      <c r="C589" t="s">
        <v>858</v>
      </c>
      <c r="D589">
        <v>168.7</v>
      </c>
      <c r="G589">
        <f t="shared" si="18"/>
        <v>2.8157479251273987E-3</v>
      </c>
      <c r="H589">
        <f t="shared" si="19"/>
        <v>2.4286581663630846E-2</v>
      </c>
    </row>
    <row r="590" spans="1:8">
      <c r="A590" t="s">
        <v>859</v>
      </c>
      <c r="B590" s="7">
        <v>11844.1</v>
      </c>
      <c r="C590" t="s">
        <v>859</v>
      </c>
      <c r="D590">
        <v>164.7</v>
      </c>
      <c r="G590">
        <f t="shared" si="18"/>
        <v>4.8571077090147075E-3</v>
      </c>
      <c r="H590">
        <f t="shared" si="19"/>
        <v>1.8867924528301883E-2</v>
      </c>
    </row>
    <row r="591" spans="1:8">
      <c r="A591" t="s">
        <v>860</v>
      </c>
      <c r="B591" s="7">
        <v>11786.85</v>
      </c>
      <c r="C591" t="s">
        <v>860</v>
      </c>
      <c r="D591">
        <v>161.65</v>
      </c>
      <c r="G591">
        <f t="shared" si="18"/>
        <v>1.3735094154629479E-2</v>
      </c>
      <c r="H591">
        <f t="shared" si="19"/>
        <v>1.9552191737622238E-2</v>
      </c>
    </row>
    <row r="592" spans="1:8">
      <c r="A592" t="s">
        <v>861</v>
      </c>
      <c r="B592" s="7">
        <v>11627.15</v>
      </c>
      <c r="C592" t="s">
        <v>861</v>
      </c>
      <c r="D592">
        <v>158.55000000000001</v>
      </c>
      <c r="G592">
        <f t="shared" si="18"/>
        <v>3.7336302972228452E-3</v>
      </c>
      <c r="H592">
        <f t="shared" si="19"/>
        <v>7.9465988556897127E-3</v>
      </c>
    </row>
    <row r="593" spans="1:8">
      <c r="A593" t="s">
        <v>862</v>
      </c>
      <c r="B593" s="7">
        <v>11583.9</v>
      </c>
      <c r="C593" t="s">
        <v>862</v>
      </c>
      <c r="D593">
        <v>157.30000000000001</v>
      </c>
      <c r="G593">
        <f t="shared" si="18"/>
        <v>1.122373214994532E-4</v>
      </c>
      <c r="H593">
        <f t="shared" si="19"/>
        <v>-1.3174404015056429E-2</v>
      </c>
    </row>
    <row r="594" spans="1:8">
      <c r="A594" t="s">
        <v>863</v>
      </c>
      <c r="B594" s="7">
        <v>11582.6</v>
      </c>
      <c r="C594" t="s">
        <v>863</v>
      </c>
      <c r="D594">
        <v>159.4</v>
      </c>
      <c r="G594">
        <f t="shared" si="18"/>
        <v>-1.8527934092260612E-3</v>
      </c>
      <c r="H594">
        <f t="shared" si="19"/>
        <v>-1.2531328320801727E-3</v>
      </c>
    </row>
    <row r="595" spans="1:8">
      <c r="A595" t="s">
        <v>864</v>
      </c>
      <c r="B595" s="7">
        <v>11604.1</v>
      </c>
      <c r="C595" t="s">
        <v>864</v>
      </c>
      <c r="D595">
        <v>159.6</v>
      </c>
      <c r="G595">
        <f t="shared" si="18"/>
        <v>1.3591236025836118E-3</v>
      </c>
      <c r="H595">
        <f t="shared" si="19"/>
        <v>4.3819489862655159E-2</v>
      </c>
    </row>
    <row r="596" spans="1:8">
      <c r="A596" t="s">
        <v>865</v>
      </c>
      <c r="B596" s="7">
        <v>11588.35</v>
      </c>
      <c r="C596" t="s">
        <v>865</v>
      </c>
      <c r="D596">
        <v>152.9</v>
      </c>
      <c r="G596">
        <f t="shared" si="18"/>
        <v>-6.302602074284902E-3</v>
      </c>
      <c r="H596">
        <f t="shared" si="19"/>
        <v>3.3457249070632189E-2</v>
      </c>
    </row>
    <row r="597" spans="1:8">
      <c r="A597" t="s">
        <v>866</v>
      </c>
      <c r="B597" s="7">
        <v>11661.85</v>
      </c>
      <c r="C597" t="s">
        <v>866</v>
      </c>
      <c r="D597">
        <v>147.94999999999999</v>
      </c>
      <c r="G597">
        <f t="shared" si="18"/>
        <v>6.5162885636977919E-3</v>
      </c>
      <c r="H597">
        <f t="shared" si="19"/>
        <v>-3.3783783783791765E-4</v>
      </c>
    </row>
    <row r="598" spans="1:8">
      <c r="A598" t="s">
        <v>867</v>
      </c>
      <c r="B598" s="7">
        <v>11586.35</v>
      </c>
      <c r="C598" t="s">
        <v>867</v>
      </c>
      <c r="D598">
        <v>148</v>
      </c>
      <c r="G598">
        <f t="shared" si="18"/>
        <v>1.0672540125610697E-2</v>
      </c>
      <c r="H598">
        <f t="shared" si="19"/>
        <v>3.3795201081443516E-4</v>
      </c>
    </row>
    <row r="599" spans="1:8">
      <c r="A599" t="s">
        <v>868</v>
      </c>
      <c r="B599" s="7">
        <v>11464</v>
      </c>
      <c r="C599" t="s">
        <v>868</v>
      </c>
      <c r="D599">
        <v>147.94999999999999</v>
      </c>
      <c r="G599">
        <f t="shared" si="18"/>
        <v>3.1238241908246867E-3</v>
      </c>
      <c r="H599">
        <f t="shared" si="19"/>
        <v>-1.9874130506790322E-2</v>
      </c>
    </row>
    <row r="600" spans="1:8">
      <c r="A600" t="s">
        <v>869</v>
      </c>
      <c r="B600" s="7">
        <v>11428.3</v>
      </c>
      <c r="C600" t="s">
        <v>869</v>
      </c>
      <c r="D600">
        <v>150.94999999999999</v>
      </c>
      <c r="G600">
        <f t="shared" si="18"/>
        <v>7.6844059023997158E-3</v>
      </c>
      <c r="H600">
        <f t="shared" si="19"/>
        <v>-3.30141961043251E-3</v>
      </c>
    </row>
    <row r="601" spans="1:8">
      <c r="A601" t="s">
        <v>870</v>
      </c>
      <c r="B601" s="7">
        <v>11341.15</v>
      </c>
      <c r="C601" t="s">
        <v>870</v>
      </c>
      <c r="D601">
        <v>151.44999999999999</v>
      </c>
      <c r="G601">
        <f t="shared" si="18"/>
        <v>3.1932631876905315E-3</v>
      </c>
      <c r="H601">
        <f t="shared" si="19"/>
        <v>2.4695534506089079E-2</v>
      </c>
    </row>
    <row r="602" spans="1:8">
      <c r="A602" t="s">
        <v>871</v>
      </c>
      <c r="B602" s="7">
        <v>11305.05</v>
      </c>
      <c r="C602" t="s">
        <v>871</v>
      </c>
      <c r="D602">
        <v>147.80000000000001</v>
      </c>
      <c r="G602">
        <f t="shared" si="18"/>
        <v>6.2752847243547905E-3</v>
      </c>
      <c r="H602">
        <f t="shared" si="19"/>
        <v>5.1003060183612003E-3</v>
      </c>
    </row>
    <row r="603" spans="1:8">
      <c r="A603" t="s">
        <v>872</v>
      </c>
      <c r="B603" s="7">
        <v>11234.55</v>
      </c>
      <c r="C603" t="s">
        <v>872</v>
      </c>
      <c r="D603">
        <v>147.05000000000001</v>
      </c>
      <c r="G603">
        <f t="shared" si="18"/>
        <v>-6.9608337089973604E-3</v>
      </c>
      <c r="H603">
        <f t="shared" si="19"/>
        <v>-1.0763538513286153E-2</v>
      </c>
    </row>
    <row r="604" spans="1:8">
      <c r="A604" t="s">
        <v>873</v>
      </c>
      <c r="B604" s="7">
        <v>11313.3</v>
      </c>
      <c r="C604" t="s">
        <v>873</v>
      </c>
      <c r="D604">
        <v>148.65</v>
      </c>
      <c r="G604">
        <f t="shared" si="18"/>
        <v>1.6797886108714355E-2</v>
      </c>
      <c r="H604">
        <f t="shared" si="19"/>
        <v>2.5879917184264967E-2</v>
      </c>
    </row>
    <row r="605" spans="1:8">
      <c r="A605" t="s">
        <v>874</v>
      </c>
      <c r="B605" s="7">
        <v>11126.4</v>
      </c>
      <c r="C605" t="s">
        <v>874</v>
      </c>
      <c r="D605">
        <v>144.9</v>
      </c>
      <c r="G605">
        <f t="shared" si="18"/>
        <v>-4.3267187185396239E-3</v>
      </c>
      <c r="H605">
        <f t="shared" si="19"/>
        <v>-2.9795781720790004E-2</v>
      </c>
    </row>
    <row r="606" spans="1:8">
      <c r="A606" t="s">
        <v>875</v>
      </c>
      <c r="B606" s="7">
        <v>11174.75</v>
      </c>
      <c r="C606" t="s">
        <v>875</v>
      </c>
      <c r="D606">
        <v>149.35</v>
      </c>
      <c r="G606">
        <f t="shared" si="18"/>
        <v>-1.2307760296977222E-2</v>
      </c>
      <c r="H606">
        <f t="shared" si="19"/>
        <v>-5.3280053280053696E-3</v>
      </c>
    </row>
    <row r="607" spans="1:8">
      <c r="A607" t="s">
        <v>876</v>
      </c>
      <c r="B607" s="7">
        <v>11314</v>
      </c>
      <c r="C607" t="s">
        <v>876</v>
      </c>
      <c r="D607">
        <v>150.15</v>
      </c>
      <c r="G607">
        <f t="shared" si="18"/>
        <v>-4.0405285257792967E-3</v>
      </c>
      <c r="H607">
        <f t="shared" si="19"/>
        <v>-7.9286422200197659E-3</v>
      </c>
    </row>
    <row r="608" spans="1:8">
      <c r="A608" t="s">
        <v>877</v>
      </c>
      <c r="B608" s="7">
        <v>11359.9</v>
      </c>
      <c r="C608" t="s">
        <v>877</v>
      </c>
      <c r="D608">
        <v>151.35</v>
      </c>
      <c r="G608">
        <f t="shared" si="18"/>
        <v>-9.9830492964805284E-3</v>
      </c>
      <c r="H608">
        <f t="shared" si="19"/>
        <v>3.3145508783560818E-3</v>
      </c>
    </row>
    <row r="609" spans="1:8">
      <c r="A609" t="s">
        <v>878</v>
      </c>
      <c r="B609" s="7">
        <v>11474.45</v>
      </c>
      <c r="C609" t="s">
        <v>878</v>
      </c>
      <c r="D609">
        <v>150.85</v>
      </c>
      <c r="G609">
        <f t="shared" si="18"/>
        <v>-3.2964455717312546E-3</v>
      </c>
      <c r="H609">
        <f t="shared" si="19"/>
        <v>-6.7676143386897536E-2</v>
      </c>
    </row>
    <row r="610" spans="1:8">
      <c r="A610" t="s">
        <v>879</v>
      </c>
      <c r="B610" s="7">
        <v>11512.4</v>
      </c>
      <c r="C610" t="s">
        <v>879</v>
      </c>
      <c r="D610">
        <v>161.80000000000001</v>
      </c>
      <c r="G610">
        <f t="shared" si="18"/>
        <v>-5.0815818584071248E-3</v>
      </c>
      <c r="H610">
        <f t="shared" si="19"/>
        <v>-2.7644230769230727E-2</v>
      </c>
    </row>
    <row r="611" spans="1:8">
      <c r="A611" t="s">
        <v>880</v>
      </c>
      <c r="B611" s="7">
        <v>11571.2</v>
      </c>
      <c r="C611" t="s">
        <v>880</v>
      </c>
      <c r="D611">
        <v>166.4</v>
      </c>
      <c r="G611">
        <f t="shared" si="18"/>
        <v>1.1450848761385357E-2</v>
      </c>
      <c r="H611">
        <f t="shared" si="19"/>
        <v>2.8112449799196915E-2</v>
      </c>
    </row>
    <row r="612" spans="1:8">
      <c r="A612" t="s">
        <v>881</v>
      </c>
      <c r="B612" s="7">
        <v>11440.2</v>
      </c>
      <c r="C612" t="s">
        <v>881</v>
      </c>
      <c r="D612">
        <v>161.85</v>
      </c>
      <c r="G612">
        <f t="shared" si="18"/>
        <v>-1.2771612502373131E-2</v>
      </c>
      <c r="H612">
        <f t="shared" si="19"/>
        <v>-2.8219753827679495E-2</v>
      </c>
    </row>
    <row r="613" spans="1:8">
      <c r="A613" t="s">
        <v>882</v>
      </c>
      <c r="B613" s="7">
        <v>11588.2</v>
      </c>
      <c r="C613" t="s">
        <v>882</v>
      </c>
      <c r="D613">
        <v>166.55</v>
      </c>
      <c r="G613">
        <f t="shared" si="18"/>
        <v>-1.0344649230186187E-3</v>
      </c>
      <c r="H613">
        <f t="shared" si="19"/>
        <v>-2.5453481568168512E-2</v>
      </c>
    </row>
    <row r="614" spans="1:8">
      <c r="A614" t="s">
        <v>883</v>
      </c>
      <c r="B614" s="7">
        <v>11600.2</v>
      </c>
      <c r="C614" t="s">
        <v>883</v>
      </c>
      <c r="D614">
        <v>170.9</v>
      </c>
      <c r="G614">
        <f t="shared" si="18"/>
        <v>2.8915577158467931E-2</v>
      </c>
      <c r="H614">
        <f t="shared" si="19"/>
        <v>6.3472308649657805E-2</v>
      </c>
    </row>
    <row r="615" spans="1:8">
      <c r="A615" t="s">
        <v>884</v>
      </c>
      <c r="B615" s="7">
        <v>11274.2</v>
      </c>
      <c r="C615" t="s">
        <v>884</v>
      </c>
      <c r="D615">
        <v>160.69999999999999</v>
      </c>
      <c r="G615">
        <f t="shared" si="18"/>
        <v>5.3191091846648275E-2</v>
      </c>
      <c r="H615">
        <f t="shared" si="19"/>
        <v>4.5883501464367038E-2</v>
      </c>
    </row>
    <row r="616" spans="1:8">
      <c r="A616" t="s">
        <v>885</v>
      </c>
      <c r="B616" s="7">
        <v>10704.8</v>
      </c>
      <c r="C616" t="s">
        <v>885</v>
      </c>
      <c r="D616">
        <v>153.65</v>
      </c>
      <c r="G616">
        <f t="shared" si="18"/>
        <v>-1.2531536393112996E-2</v>
      </c>
      <c r="H616">
        <f t="shared" si="19"/>
        <v>-2.8146742567994876E-2</v>
      </c>
    </row>
    <row r="617" spans="1:8">
      <c r="A617" t="s">
        <v>886</v>
      </c>
      <c r="B617" s="7">
        <v>10840.65</v>
      </c>
      <c r="C617" t="s">
        <v>886</v>
      </c>
      <c r="D617">
        <v>158.1</v>
      </c>
      <c r="G617">
        <f t="shared" si="18"/>
        <v>2.1307868658482221E-3</v>
      </c>
      <c r="H617">
        <f t="shared" si="19"/>
        <v>7.3271742593183919E-3</v>
      </c>
    </row>
    <row r="618" spans="1:8">
      <c r="A618" t="s">
        <v>887</v>
      </c>
      <c r="B618" s="7">
        <v>10817.6</v>
      </c>
      <c r="C618" t="s">
        <v>887</v>
      </c>
      <c r="D618">
        <v>156.94999999999999</v>
      </c>
      <c r="G618">
        <f t="shared" si="18"/>
        <v>-1.6894624437678862E-2</v>
      </c>
      <c r="H618">
        <f t="shared" si="19"/>
        <v>-4.7055251973284751E-2</v>
      </c>
    </row>
    <row r="619" spans="1:8">
      <c r="A619" t="s">
        <v>888</v>
      </c>
      <c r="B619" s="7">
        <v>11003.5</v>
      </c>
      <c r="C619" t="s">
        <v>888</v>
      </c>
      <c r="D619">
        <v>164.7</v>
      </c>
      <c r="G619">
        <f t="shared" si="18"/>
        <v>-6.5367148493575833E-3</v>
      </c>
      <c r="H619">
        <f t="shared" si="19"/>
        <v>-2.9749631811487598E-2</v>
      </c>
    </row>
    <row r="620" spans="1:8">
      <c r="A620" t="s">
        <v>889</v>
      </c>
      <c r="B620" s="7">
        <v>11075.9</v>
      </c>
      <c r="C620" t="s">
        <v>889</v>
      </c>
      <c r="D620">
        <v>169.75</v>
      </c>
      <c r="G620">
        <f t="shared" si="18"/>
        <v>8.4768911388717338E-3</v>
      </c>
      <c r="H620">
        <f t="shared" si="19"/>
        <v>1.6162825501346845E-2</v>
      </c>
    </row>
    <row r="621" spans="1:8">
      <c r="A621" t="s">
        <v>890</v>
      </c>
      <c r="B621" s="7">
        <v>10982.8</v>
      </c>
      <c r="C621" t="s">
        <v>890</v>
      </c>
      <c r="D621">
        <v>167.05</v>
      </c>
      <c r="G621">
        <f t="shared" si="18"/>
        <v>-4.7935337133123701E-3</v>
      </c>
      <c r="H621">
        <f t="shared" si="19"/>
        <v>-4.0218328066647491E-2</v>
      </c>
    </row>
    <row r="622" spans="1:8">
      <c r="A622" t="s">
        <v>891</v>
      </c>
      <c r="B622" s="7">
        <v>11035.7</v>
      </c>
      <c r="C622" t="s">
        <v>891</v>
      </c>
      <c r="D622">
        <v>174.05</v>
      </c>
      <c r="G622">
        <f t="shared" si="18"/>
        <v>2.9673590504453173E-3</v>
      </c>
      <c r="H622">
        <f t="shared" si="19"/>
        <v>0.17126514131897719</v>
      </c>
    </row>
    <row r="623" spans="1:8">
      <c r="A623" t="s">
        <v>892</v>
      </c>
      <c r="B623" s="7">
        <v>11003.05</v>
      </c>
      <c r="C623" t="s">
        <v>892</v>
      </c>
      <c r="D623">
        <v>148.6</v>
      </c>
      <c r="G623">
        <f t="shared" si="18"/>
        <v>5.1935831612794914E-3</v>
      </c>
      <c r="H623">
        <f t="shared" si="19"/>
        <v>-1.9788918205804751E-2</v>
      </c>
    </row>
    <row r="624" spans="1:8">
      <c r="A624" t="s">
        <v>893</v>
      </c>
      <c r="B624" s="7">
        <v>10946.2</v>
      </c>
      <c r="C624" t="s">
        <v>893</v>
      </c>
      <c r="D624">
        <v>151.6</v>
      </c>
      <c r="G624">
        <f t="shared" si="18"/>
        <v>9.0616617041088254E-3</v>
      </c>
      <c r="H624">
        <f t="shared" si="19"/>
        <v>3.5165585524069787E-2</v>
      </c>
    </row>
    <row r="625" spans="1:8">
      <c r="A625" t="s">
        <v>894</v>
      </c>
      <c r="B625" s="7">
        <v>10847.9</v>
      </c>
      <c r="C625" t="s">
        <v>894</v>
      </c>
      <c r="D625">
        <v>146.44999999999999</v>
      </c>
      <c r="G625">
        <f t="shared" si="18"/>
        <v>2.9968694240944949E-4</v>
      </c>
      <c r="H625">
        <f t="shared" si="19"/>
        <v>2.8441011235954994E-2</v>
      </c>
    </row>
    <row r="626" spans="1:8">
      <c r="A626" t="s">
        <v>895</v>
      </c>
      <c r="B626" s="7">
        <v>10844.65</v>
      </c>
      <c r="C626" t="s">
        <v>895</v>
      </c>
      <c r="D626">
        <v>142.4</v>
      </c>
      <c r="G626">
        <f t="shared" si="18"/>
        <v>4.3295455597847088E-3</v>
      </c>
      <c r="H626">
        <f t="shared" si="19"/>
        <v>-4.1958041958041203E-3</v>
      </c>
    </row>
    <row r="627" spans="1:8">
      <c r="A627" t="s">
        <v>896</v>
      </c>
      <c r="B627" s="7">
        <v>10797.9</v>
      </c>
      <c r="C627" t="s">
        <v>896</v>
      </c>
      <c r="D627">
        <v>143</v>
      </c>
      <c r="G627">
        <f t="shared" si="18"/>
        <v>-2.0443154242170025E-2</v>
      </c>
      <c r="H627">
        <f t="shared" si="19"/>
        <v>-3.2803517078119682E-2</v>
      </c>
    </row>
    <row r="628" spans="1:8">
      <c r="A628" t="s">
        <v>897</v>
      </c>
      <c r="B628" s="7">
        <v>11023.25</v>
      </c>
      <c r="C628" t="s">
        <v>897</v>
      </c>
      <c r="D628">
        <v>147.85</v>
      </c>
      <c r="G628">
        <f t="shared" si="18"/>
        <v>6.845811678525493E-3</v>
      </c>
      <c r="H628">
        <f t="shared" si="19"/>
        <v>-3.3806626098720205E-4</v>
      </c>
    </row>
    <row r="629" spans="1:8">
      <c r="A629" t="s">
        <v>898</v>
      </c>
      <c r="B629" s="7">
        <v>10948.3</v>
      </c>
      <c r="C629" t="s">
        <v>898</v>
      </c>
      <c r="D629">
        <v>147.9</v>
      </c>
      <c r="G629">
        <f t="shared" si="18"/>
        <v>-8.8538036048922963E-3</v>
      </c>
      <c r="H629">
        <f t="shared" si="19"/>
        <v>-2.0242914979755611E-3</v>
      </c>
    </row>
    <row r="630" spans="1:8">
      <c r="A630" t="s">
        <v>899</v>
      </c>
      <c r="B630" s="7">
        <v>11046.1</v>
      </c>
      <c r="C630" t="s">
        <v>899</v>
      </c>
      <c r="D630">
        <v>148.19999999999999</v>
      </c>
      <c r="G630">
        <f t="shared" si="18"/>
        <v>-5.3352663355950014E-3</v>
      </c>
      <c r="H630">
        <f t="shared" si="19"/>
        <v>-3.105590062111796E-2</v>
      </c>
    </row>
    <row r="631" spans="1:8">
      <c r="A631" t="s">
        <v>900</v>
      </c>
      <c r="B631" s="7">
        <v>11105.35</v>
      </c>
      <c r="C631" t="s">
        <v>900</v>
      </c>
      <c r="D631">
        <v>152.94999999999999</v>
      </c>
      <c r="G631">
        <f t="shared" si="18"/>
        <v>4.2955909150512728E-3</v>
      </c>
      <c r="H631">
        <f t="shared" si="19"/>
        <v>1.2578616352201033E-2</v>
      </c>
    </row>
    <row r="632" spans="1:8">
      <c r="A632" t="s">
        <v>901</v>
      </c>
      <c r="B632" s="7">
        <v>11057.85</v>
      </c>
      <c r="C632" t="s">
        <v>901</v>
      </c>
      <c r="D632">
        <v>151.05000000000001</v>
      </c>
      <c r="G632">
        <f t="shared" si="18"/>
        <v>2.1100066024276609E-2</v>
      </c>
      <c r="H632">
        <f t="shared" si="19"/>
        <v>5.659121171771142E-3</v>
      </c>
    </row>
    <row r="633" spans="1:8">
      <c r="A633" t="s">
        <v>902</v>
      </c>
      <c r="B633" s="7">
        <v>10829.35</v>
      </c>
      <c r="C633" t="s">
        <v>902</v>
      </c>
      <c r="D633">
        <v>150.19999999999999</v>
      </c>
      <c r="G633">
        <f t="shared" si="18"/>
        <v>8.1926387279065427E-3</v>
      </c>
      <c r="H633">
        <f t="shared" si="19"/>
        <v>4.3055555555555403E-2</v>
      </c>
    </row>
    <row r="634" spans="1:8">
      <c r="A634" t="s">
        <v>903</v>
      </c>
      <c r="B634" s="7">
        <v>10741.35</v>
      </c>
      <c r="C634" t="s">
        <v>903</v>
      </c>
      <c r="D634">
        <v>144</v>
      </c>
      <c r="G634">
        <f t="shared" si="18"/>
        <v>-1.6242776154670513E-2</v>
      </c>
      <c r="H634">
        <f t="shared" si="19"/>
        <v>-3.1281533804238149E-2</v>
      </c>
    </row>
    <row r="635" spans="1:8">
      <c r="A635" t="s">
        <v>904</v>
      </c>
      <c r="B635" s="7">
        <v>10918.7</v>
      </c>
      <c r="C635" t="s">
        <v>904</v>
      </c>
      <c r="D635">
        <v>148.65</v>
      </c>
      <c r="G635">
        <f t="shared" si="18"/>
        <v>-8.9225742035036193E-3</v>
      </c>
      <c r="H635">
        <f t="shared" si="19"/>
        <v>-5.9474849731097734E-2</v>
      </c>
    </row>
    <row r="636" spans="1:8">
      <c r="A636" t="s">
        <v>905</v>
      </c>
      <c r="B636" s="7">
        <v>11017</v>
      </c>
      <c r="C636" t="s">
        <v>905</v>
      </c>
      <c r="D636">
        <v>158.05000000000001</v>
      </c>
      <c r="G636">
        <f t="shared" si="18"/>
        <v>-3.338188331719949E-3</v>
      </c>
      <c r="H636">
        <f t="shared" si="19"/>
        <v>-3.7819098644815696E-3</v>
      </c>
    </row>
    <row r="637" spans="1:8">
      <c r="A637" t="s">
        <v>906</v>
      </c>
      <c r="B637" s="7">
        <v>11053.9</v>
      </c>
      <c r="C637" t="s">
        <v>906</v>
      </c>
      <c r="D637">
        <v>158.65</v>
      </c>
      <c r="G637">
        <f t="shared" si="18"/>
        <v>5.5214612864107337E-4</v>
      </c>
      <c r="H637">
        <f t="shared" si="19"/>
        <v>3.2205595315549784E-2</v>
      </c>
    </row>
    <row r="638" spans="1:8">
      <c r="A638" t="s">
        <v>907</v>
      </c>
      <c r="B638" s="7">
        <v>11047.8</v>
      </c>
      <c r="C638" t="s">
        <v>907</v>
      </c>
      <c r="D638">
        <v>153.69999999999999</v>
      </c>
      <c r="G638">
        <f t="shared" si="18"/>
        <v>1.6682684461530872E-3</v>
      </c>
      <c r="H638">
        <f t="shared" si="19"/>
        <v>2.2823606129767082E-3</v>
      </c>
    </row>
    <row r="639" spans="1:8">
      <c r="A639" t="s">
        <v>908</v>
      </c>
      <c r="B639" s="7">
        <v>11029.4</v>
      </c>
      <c r="C639" t="s">
        <v>908</v>
      </c>
      <c r="D639">
        <v>153.35</v>
      </c>
      <c r="G639">
        <f t="shared" si="18"/>
        <v>9.4775234878750059E-3</v>
      </c>
      <c r="H639">
        <f t="shared" si="19"/>
        <v>-3.462385898646525E-2</v>
      </c>
    </row>
    <row r="640" spans="1:8">
      <c r="A640" t="s">
        <v>909</v>
      </c>
      <c r="B640" s="7">
        <v>10925.85</v>
      </c>
      <c r="C640" t="s">
        <v>909</v>
      </c>
      <c r="D640">
        <v>158.85</v>
      </c>
      <c r="G640">
        <f t="shared" si="18"/>
        <v>-1.6544175559085939E-2</v>
      </c>
      <c r="H640">
        <f t="shared" si="19"/>
        <v>1.5664961636828512E-2</v>
      </c>
    </row>
    <row r="641" spans="1:8">
      <c r="A641" t="s">
        <v>910</v>
      </c>
      <c r="B641" s="7">
        <v>11109.65</v>
      </c>
      <c r="C641" t="s">
        <v>910</v>
      </c>
      <c r="D641">
        <v>156.4</v>
      </c>
      <c r="G641">
        <f t="shared" si="18"/>
        <v>6.9975390779020152E-3</v>
      </c>
      <c r="H641">
        <f t="shared" si="19"/>
        <v>2.9624753127057257E-2</v>
      </c>
    </row>
    <row r="642" spans="1:8">
      <c r="A642" t="s">
        <v>911</v>
      </c>
      <c r="B642" s="7">
        <v>11032.45</v>
      </c>
      <c r="C642" t="s">
        <v>911</v>
      </c>
      <c r="D642">
        <v>151.9</v>
      </c>
      <c r="G642">
        <f t="shared" si="18"/>
        <v>1.6300492837732161E-2</v>
      </c>
      <c r="H642">
        <f t="shared" si="19"/>
        <v>-6.5402223675604665E-3</v>
      </c>
    </row>
    <row r="643" spans="1:8">
      <c r="A643" t="s">
        <v>912</v>
      </c>
      <c r="B643" s="7">
        <v>10855.5</v>
      </c>
      <c r="C643" t="s">
        <v>912</v>
      </c>
      <c r="D643">
        <v>152.9</v>
      </c>
      <c r="G643">
        <f t="shared" ref="G643:G706" si="20">B643/B644-1</f>
        <v>-8.4716735551343403E-3</v>
      </c>
      <c r="H643">
        <f t="shared" ref="H643:H706" si="21">D643/D644-1</f>
        <v>1.1243386243386277E-2</v>
      </c>
    </row>
    <row r="644" spans="1:8">
      <c r="A644" t="s">
        <v>913</v>
      </c>
      <c r="B644" s="7">
        <v>10948.25</v>
      </c>
      <c r="C644" t="s">
        <v>913</v>
      </c>
      <c r="D644">
        <v>151.19999999999999</v>
      </c>
      <c r="G644">
        <f t="shared" si="20"/>
        <v>7.8848526135546493E-3</v>
      </c>
      <c r="H644">
        <f t="shared" si="21"/>
        <v>2.4390243902439046E-2</v>
      </c>
    </row>
    <row r="645" spans="1:8">
      <c r="A645" t="s">
        <v>914</v>
      </c>
      <c r="B645" s="7">
        <v>10862.6</v>
      </c>
      <c r="C645" t="s">
        <v>914</v>
      </c>
      <c r="D645">
        <v>147.6</v>
      </c>
      <c r="G645">
        <f t="shared" si="20"/>
        <v>-1.2252951847490534E-2</v>
      </c>
      <c r="H645">
        <f t="shared" si="21"/>
        <v>-5.3908355795149188E-3</v>
      </c>
    </row>
    <row r="646" spans="1:8">
      <c r="A646" t="s">
        <v>915</v>
      </c>
      <c r="B646" s="7">
        <v>10997.35</v>
      </c>
      <c r="C646" t="s">
        <v>915</v>
      </c>
      <c r="D646">
        <v>148.4</v>
      </c>
      <c r="G646">
        <f t="shared" si="20"/>
        <v>1.5801457194899449E-3</v>
      </c>
      <c r="H646">
        <f t="shared" si="21"/>
        <v>-2.5607353906763053E-2</v>
      </c>
    </row>
    <row r="647" spans="1:8">
      <c r="A647" t="s">
        <v>916</v>
      </c>
      <c r="B647" s="7">
        <v>10980</v>
      </c>
      <c r="C647" t="s">
        <v>916</v>
      </c>
      <c r="D647">
        <v>152.30000000000001</v>
      </c>
      <c r="G647">
        <f t="shared" si="20"/>
        <v>-1.2412304371289817E-2</v>
      </c>
      <c r="H647">
        <f t="shared" si="21"/>
        <v>-8.1406707912732301E-3</v>
      </c>
    </row>
    <row r="648" spans="1:8">
      <c r="A648" t="s">
        <v>917</v>
      </c>
      <c r="B648" s="7">
        <v>11118</v>
      </c>
      <c r="C648" t="s">
        <v>917</v>
      </c>
      <c r="D648">
        <v>153.55000000000001</v>
      </c>
      <c r="G648">
        <f t="shared" si="20"/>
        <v>2.94080502282279E-3</v>
      </c>
      <c r="H648">
        <f t="shared" si="21"/>
        <v>6.5167807103305719E-4</v>
      </c>
    </row>
    <row r="649" spans="1:8">
      <c r="A649" t="s">
        <v>918</v>
      </c>
      <c r="B649" s="7">
        <v>11085.4</v>
      </c>
      <c r="C649" t="s">
        <v>918</v>
      </c>
      <c r="D649">
        <v>153.44999999999999</v>
      </c>
      <c r="G649">
        <f t="shared" si="20"/>
        <v>-9.2768026311086382E-3</v>
      </c>
      <c r="H649">
        <f t="shared" si="21"/>
        <v>-3.642072213500791E-2</v>
      </c>
    </row>
    <row r="650" spans="1:8">
      <c r="A650" t="s">
        <v>919</v>
      </c>
      <c r="B650" s="7">
        <v>11189.2</v>
      </c>
      <c r="C650" t="s">
        <v>919</v>
      </c>
      <c r="D650">
        <v>159.25</v>
      </c>
      <c r="G650">
        <f t="shared" si="20"/>
        <v>-8.4276384002550664E-3</v>
      </c>
      <c r="H650">
        <f t="shared" si="21"/>
        <v>2.4115755627009738E-2</v>
      </c>
    </row>
    <row r="651" spans="1:8">
      <c r="A651" t="s">
        <v>920</v>
      </c>
      <c r="B651" s="7">
        <v>11284.3</v>
      </c>
      <c r="C651" t="s">
        <v>920</v>
      </c>
      <c r="D651">
        <v>155.5</v>
      </c>
      <c r="G651">
        <f t="shared" si="20"/>
        <v>2.8572317290473936E-3</v>
      </c>
      <c r="H651">
        <f t="shared" si="21"/>
        <v>6.1468780329989592E-3</v>
      </c>
    </row>
    <row r="652" spans="1:8">
      <c r="A652" t="s">
        <v>921</v>
      </c>
      <c r="B652" s="7">
        <v>11252.15</v>
      </c>
      <c r="C652" t="s">
        <v>921</v>
      </c>
      <c r="D652">
        <v>154.55000000000001</v>
      </c>
      <c r="G652">
        <f t="shared" si="20"/>
        <v>-1.6990054385918052E-3</v>
      </c>
      <c r="H652">
        <f t="shared" si="21"/>
        <v>-3.0426599749058925E-2</v>
      </c>
    </row>
    <row r="653" spans="1:8">
      <c r="A653" t="s">
        <v>922</v>
      </c>
      <c r="B653" s="7">
        <v>11271.3</v>
      </c>
      <c r="C653" t="s">
        <v>922</v>
      </c>
      <c r="D653">
        <v>159.4</v>
      </c>
      <c r="G653">
        <f t="shared" si="20"/>
        <v>-5.2731212023598983E-3</v>
      </c>
      <c r="H653">
        <f t="shared" si="21"/>
        <v>-5.7083703046435952E-2</v>
      </c>
    </row>
    <row r="654" spans="1:8">
      <c r="A654" t="s">
        <v>923</v>
      </c>
      <c r="B654" s="7">
        <v>11331.05</v>
      </c>
      <c r="C654" t="s">
        <v>923</v>
      </c>
      <c r="D654">
        <v>169.05</v>
      </c>
      <c r="G654">
        <f t="shared" si="20"/>
        <v>-1.3352488057677414E-3</v>
      </c>
      <c r="H654">
        <f t="shared" si="21"/>
        <v>0.15431888016387862</v>
      </c>
    </row>
    <row r="655" spans="1:8">
      <c r="A655" t="s">
        <v>924</v>
      </c>
      <c r="B655" s="7">
        <v>11346.2</v>
      </c>
      <c r="C655" t="s">
        <v>924</v>
      </c>
      <c r="D655">
        <v>146.44999999999999</v>
      </c>
      <c r="G655">
        <f t="shared" si="20"/>
        <v>-6.3970926286751606E-3</v>
      </c>
      <c r="H655">
        <f t="shared" si="21"/>
        <v>-3.269484808454437E-2</v>
      </c>
    </row>
    <row r="656" spans="1:8">
      <c r="A656" t="s">
        <v>925</v>
      </c>
      <c r="B656" s="7">
        <v>11419.25</v>
      </c>
      <c r="C656" t="s">
        <v>925</v>
      </c>
      <c r="D656">
        <v>151.4</v>
      </c>
      <c r="G656">
        <f t="shared" si="20"/>
        <v>-1.531874897601937E-2</v>
      </c>
      <c r="H656">
        <f t="shared" si="21"/>
        <v>-4.5998739760554352E-2</v>
      </c>
    </row>
    <row r="657" spans="1:8">
      <c r="A657" t="s">
        <v>926</v>
      </c>
      <c r="B657" s="7">
        <v>11596.9</v>
      </c>
      <c r="C657" t="s">
        <v>926</v>
      </c>
      <c r="D657">
        <v>158.69999999999999</v>
      </c>
      <c r="G657">
        <f t="shared" si="20"/>
        <v>-7.7518716577540392E-3</v>
      </c>
      <c r="H657">
        <f t="shared" si="21"/>
        <v>-5.9505167554025906E-3</v>
      </c>
    </row>
    <row r="658" spans="1:8">
      <c r="A658" t="s">
        <v>927</v>
      </c>
      <c r="B658" s="7">
        <v>11687.5</v>
      </c>
      <c r="C658" t="s">
        <v>927</v>
      </c>
      <c r="D658">
        <v>159.65</v>
      </c>
      <c r="G658">
        <f t="shared" si="20"/>
        <v>2.1350299247164806E-3</v>
      </c>
      <c r="H658">
        <f t="shared" si="21"/>
        <v>-5.2959501557632294E-3</v>
      </c>
    </row>
    <row r="659" spans="1:8">
      <c r="A659" t="s">
        <v>928</v>
      </c>
      <c r="B659" s="7">
        <v>11662.6</v>
      </c>
      <c r="C659" t="s">
        <v>928</v>
      </c>
      <c r="D659">
        <v>160.5</v>
      </c>
      <c r="G659">
        <f t="shared" si="20"/>
        <v>6.4072969836086457E-3</v>
      </c>
      <c r="H659">
        <f t="shared" si="21"/>
        <v>-1.7146356399265206E-2</v>
      </c>
    </row>
    <row r="660" spans="1:8">
      <c r="A660" t="s">
        <v>929</v>
      </c>
      <c r="B660" s="7">
        <v>11588.35</v>
      </c>
      <c r="C660" t="s">
        <v>929</v>
      </c>
      <c r="D660">
        <v>163.30000000000001</v>
      </c>
      <c r="G660">
        <f t="shared" si="20"/>
        <v>3.1032244103008644E-3</v>
      </c>
      <c r="H660">
        <f t="shared" si="21"/>
        <v>1.8404907975460016E-3</v>
      </c>
    </row>
    <row r="661" spans="1:8">
      <c r="A661" t="s">
        <v>930</v>
      </c>
      <c r="B661" s="7">
        <v>11552.5</v>
      </c>
      <c r="C661" t="s">
        <v>930</v>
      </c>
      <c r="D661">
        <v>163</v>
      </c>
      <c r="G661">
        <f t="shared" si="20"/>
        <v>-2.6245586165812851E-3</v>
      </c>
      <c r="H661">
        <f t="shared" si="21"/>
        <v>-2.7156072814085386E-2</v>
      </c>
    </row>
    <row r="662" spans="1:8">
      <c r="A662" t="s">
        <v>931</v>
      </c>
      <c r="B662" s="7">
        <v>11582.9</v>
      </c>
      <c r="C662" t="s">
        <v>931</v>
      </c>
      <c r="D662">
        <v>167.55</v>
      </c>
      <c r="G662">
        <f t="shared" si="20"/>
        <v>7.3050465696717914E-3</v>
      </c>
      <c r="H662">
        <f t="shared" si="21"/>
        <v>1.978088861838101E-2</v>
      </c>
    </row>
    <row r="663" spans="1:8">
      <c r="A663" t="s">
        <v>932</v>
      </c>
      <c r="B663" s="7">
        <v>11498.9</v>
      </c>
      <c r="C663" t="s">
        <v>932</v>
      </c>
      <c r="D663">
        <v>164.3</v>
      </c>
      <c r="G663">
        <f t="shared" si="20"/>
        <v>-4.93254527990028E-3</v>
      </c>
      <c r="H663">
        <f t="shared" si="21"/>
        <v>-2.2023809523809446E-2</v>
      </c>
    </row>
    <row r="664" spans="1:8">
      <c r="A664" t="s">
        <v>933</v>
      </c>
      <c r="B664" s="7">
        <v>11555.9</v>
      </c>
      <c r="C664" t="s">
        <v>933</v>
      </c>
      <c r="D664">
        <v>168</v>
      </c>
      <c r="G664">
        <f t="shared" si="20"/>
        <v>-2.335923035662324E-4</v>
      </c>
      <c r="H664">
        <f t="shared" si="21"/>
        <v>2.4390243902439046E-2</v>
      </c>
    </row>
    <row r="665" spans="1:8">
      <c r="A665" t="s">
        <v>934</v>
      </c>
      <c r="B665" s="7">
        <v>11558.6</v>
      </c>
      <c r="C665" t="s">
        <v>934</v>
      </c>
      <c r="D665">
        <v>164</v>
      </c>
      <c r="G665">
        <f t="shared" si="20"/>
        <v>-2.1382337875651358E-2</v>
      </c>
      <c r="H665">
        <f t="shared" si="21"/>
        <v>-3.5010297146219393E-2</v>
      </c>
    </row>
    <row r="666" spans="1:8">
      <c r="A666" t="s">
        <v>935</v>
      </c>
      <c r="B666" s="7">
        <v>11811.15</v>
      </c>
      <c r="C666" t="s">
        <v>935</v>
      </c>
      <c r="D666">
        <v>169.95</v>
      </c>
      <c r="G666">
        <f t="shared" si="20"/>
        <v>-1.1350367254692739E-2</v>
      </c>
      <c r="H666">
        <f t="shared" si="21"/>
        <v>-3.2726237905520761E-2</v>
      </c>
    </row>
    <row r="667" spans="1:8">
      <c r="A667" t="s">
        <v>936</v>
      </c>
      <c r="B667" s="7">
        <v>11946.75</v>
      </c>
      <c r="C667" t="s">
        <v>936</v>
      </c>
      <c r="D667">
        <v>175.7</v>
      </c>
      <c r="G667">
        <f t="shared" si="20"/>
        <v>2.5174649128327786E-3</v>
      </c>
      <c r="H667">
        <f t="shared" si="21"/>
        <v>-5.659309564233217E-3</v>
      </c>
    </row>
    <row r="668" spans="1:8">
      <c r="A668" t="s">
        <v>937</v>
      </c>
      <c r="B668" s="7">
        <v>11916.75</v>
      </c>
      <c r="C668" t="s">
        <v>937</v>
      </c>
      <c r="D668">
        <v>176.7</v>
      </c>
      <c r="G668">
        <f t="shared" si="20"/>
        <v>5.4154807183715015E-4</v>
      </c>
      <c r="H668">
        <f t="shared" si="21"/>
        <v>-9.25147182506314E-3</v>
      </c>
    </row>
    <row r="669" spans="1:8">
      <c r="A669" t="s">
        <v>938</v>
      </c>
      <c r="B669" s="7">
        <v>11910.3</v>
      </c>
      <c r="C669" t="s">
        <v>938</v>
      </c>
      <c r="D669">
        <v>178.35</v>
      </c>
      <c r="G669">
        <f t="shared" si="20"/>
        <v>3.767192556634269E-3</v>
      </c>
      <c r="H669">
        <f t="shared" si="21"/>
        <v>-2.2377622377622863E-3</v>
      </c>
    </row>
    <row r="670" spans="1:8">
      <c r="A670" t="s">
        <v>939</v>
      </c>
      <c r="B670" s="7">
        <v>11865.6</v>
      </c>
      <c r="C670" t="s">
        <v>939</v>
      </c>
      <c r="D670">
        <v>178.75</v>
      </c>
      <c r="G670">
        <f t="shared" si="20"/>
        <v>6.5103890540638698E-3</v>
      </c>
      <c r="H670">
        <f t="shared" si="21"/>
        <v>3.0853517877739378E-2</v>
      </c>
    </row>
    <row r="671" spans="1:8">
      <c r="A671" t="s">
        <v>940</v>
      </c>
      <c r="B671" s="7">
        <v>11788.85</v>
      </c>
      <c r="C671" t="s">
        <v>940</v>
      </c>
      <c r="D671">
        <v>173.4</v>
      </c>
      <c r="G671">
        <f t="shared" si="20"/>
        <v>-4.4504308979820273E-3</v>
      </c>
      <c r="H671">
        <f t="shared" si="21"/>
        <v>1.7008797653959018E-2</v>
      </c>
    </row>
    <row r="672" spans="1:8">
      <c r="A672" t="s">
        <v>941</v>
      </c>
      <c r="B672" s="7">
        <v>11841.55</v>
      </c>
      <c r="C672" t="s">
        <v>941</v>
      </c>
      <c r="D672">
        <v>170.5</v>
      </c>
      <c r="G672">
        <f t="shared" si="20"/>
        <v>-5.0643381965043144E-4</v>
      </c>
      <c r="H672">
        <f t="shared" si="21"/>
        <v>3.6789297658862852E-2</v>
      </c>
    </row>
    <row r="673" spans="1:8">
      <c r="A673" t="s">
        <v>942</v>
      </c>
      <c r="B673" s="7">
        <v>11847.55</v>
      </c>
      <c r="C673" t="s">
        <v>942</v>
      </c>
      <c r="D673">
        <v>164.45</v>
      </c>
      <c r="G673">
        <f t="shared" si="20"/>
        <v>4.331811689109788E-3</v>
      </c>
      <c r="H673">
        <f t="shared" si="21"/>
        <v>1.0755992624462252E-2</v>
      </c>
    </row>
    <row r="674" spans="1:8">
      <c r="A674" t="s">
        <v>943</v>
      </c>
      <c r="B674" s="7">
        <v>11796.45</v>
      </c>
      <c r="C674" t="s">
        <v>943</v>
      </c>
      <c r="D674">
        <v>162.69999999999999</v>
      </c>
      <c r="G674">
        <f t="shared" si="20"/>
        <v>8.2737517788995518E-3</v>
      </c>
      <c r="H674">
        <f t="shared" si="21"/>
        <v>-2.7581979773215748E-3</v>
      </c>
    </row>
    <row r="675" spans="1:8">
      <c r="A675" t="s">
        <v>944</v>
      </c>
      <c r="B675" s="7">
        <v>11699.65</v>
      </c>
      <c r="C675" t="s">
        <v>944</v>
      </c>
      <c r="D675">
        <v>163.15</v>
      </c>
      <c r="G675">
        <f t="shared" si="20"/>
        <v>-2.0854479235080658E-3</v>
      </c>
      <c r="H675">
        <f t="shared" si="21"/>
        <v>3.4231378763866838E-2</v>
      </c>
    </row>
    <row r="676" spans="1:8">
      <c r="A676" t="s">
        <v>945</v>
      </c>
      <c r="B676" s="7">
        <v>11724.1</v>
      </c>
      <c r="C676" t="s">
        <v>945</v>
      </c>
      <c r="D676">
        <v>157.75</v>
      </c>
      <c r="G676">
        <f t="shared" si="20"/>
        <v>-9.098400490206382E-3</v>
      </c>
      <c r="H676">
        <f t="shared" si="21"/>
        <v>-6.6120906801008239E-3</v>
      </c>
    </row>
    <row r="677" spans="1:8">
      <c r="A677" t="s">
        <v>946</v>
      </c>
      <c r="B677" s="7">
        <v>11831.75</v>
      </c>
      <c r="C677" t="s">
        <v>946</v>
      </c>
      <c r="D677">
        <v>158.80000000000001</v>
      </c>
      <c r="G677">
        <f t="shared" si="20"/>
        <v>1.2000222384733972E-2</v>
      </c>
      <c r="H677">
        <f t="shared" si="21"/>
        <v>-2.5125628140701961E-3</v>
      </c>
    </row>
    <row r="678" spans="1:8">
      <c r="A678" t="s">
        <v>947</v>
      </c>
      <c r="B678" s="7">
        <v>11691.45</v>
      </c>
      <c r="C678" t="s">
        <v>947</v>
      </c>
      <c r="D678">
        <v>159.19999999999999</v>
      </c>
      <c r="G678">
        <f t="shared" si="20"/>
        <v>-4.2766112131609191E-6</v>
      </c>
      <c r="H678">
        <f t="shared" si="21"/>
        <v>-1.7890191239975373E-2</v>
      </c>
    </row>
    <row r="679" spans="1:8">
      <c r="A679" t="s">
        <v>948</v>
      </c>
      <c r="B679" s="7">
        <v>11691.5</v>
      </c>
      <c r="C679" t="s">
        <v>948</v>
      </c>
      <c r="D679">
        <v>162.1</v>
      </c>
      <c r="G679">
        <f t="shared" si="20"/>
        <v>1.657792266206437E-3</v>
      </c>
      <c r="H679">
        <f t="shared" si="21"/>
        <v>-1.0076335877862608E-2</v>
      </c>
    </row>
    <row r="680" spans="1:8">
      <c r="A680" t="s">
        <v>949</v>
      </c>
      <c r="B680" s="7">
        <v>11672.15</v>
      </c>
      <c r="C680" t="s">
        <v>949</v>
      </c>
      <c r="D680">
        <v>163.75</v>
      </c>
      <c r="G680">
        <f t="shared" si="20"/>
        <v>-1.2784078895063056E-2</v>
      </c>
      <c r="H680">
        <f t="shared" si="21"/>
        <v>-2.7035056446821248E-2</v>
      </c>
    </row>
    <row r="681" spans="1:8">
      <c r="A681" t="s">
        <v>950</v>
      </c>
      <c r="B681" s="7">
        <v>11823.3</v>
      </c>
      <c r="C681" t="s">
        <v>950</v>
      </c>
      <c r="D681">
        <v>168.3</v>
      </c>
      <c r="G681">
        <f t="shared" si="20"/>
        <v>-7.6170571719944569E-3</v>
      </c>
      <c r="H681">
        <f t="shared" si="21"/>
        <v>-6.4935064935064402E-3</v>
      </c>
    </row>
    <row r="682" spans="1:8">
      <c r="A682" t="s">
        <v>951</v>
      </c>
      <c r="B682" s="7">
        <v>11914.05</v>
      </c>
      <c r="C682" t="s">
        <v>951</v>
      </c>
      <c r="D682">
        <v>169.4</v>
      </c>
      <c r="G682">
        <f t="shared" si="20"/>
        <v>6.5932035410121159E-4</v>
      </c>
      <c r="H682">
        <f t="shared" si="21"/>
        <v>-1.1091652072387603E-2</v>
      </c>
    </row>
    <row r="683" spans="1:8">
      <c r="A683" t="s">
        <v>952</v>
      </c>
      <c r="B683" s="7">
        <v>11906.2</v>
      </c>
      <c r="C683" t="s">
        <v>952</v>
      </c>
      <c r="D683">
        <v>171.3</v>
      </c>
      <c r="G683">
        <f t="shared" si="20"/>
        <v>-4.9642307949454567E-3</v>
      </c>
      <c r="H683">
        <f t="shared" si="21"/>
        <v>-1.1540680900173128E-2</v>
      </c>
    </row>
    <row r="684" spans="1:8">
      <c r="A684" t="s">
        <v>953</v>
      </c>
      <c r="B684" s="7">
        <v>11965.6</v>
      </c>
      <c r="C684" t="s">
        <v>953</v>
      </c>
      <c r="D684">
        <v>173.3</v>
      </c>
      <c r="G684">
        <f t="shared" si="20"/>
        <v>3.5981782649903149E-3</v>
      </c>
      <c r="H684">
        <f t="shared" si="21"/>
        <v>1.8213866039953119E-2</v>
      </c>
    </row>
    <row r="685" spans="1:8">
      <c r="A685" t="s">
        <v>954</v>
      </c>
      <c r="B685" s="7">
        <v>11922.7</v>
      </c>
      <c r="C685" t="s">
        <v>954</v>
      </c>
      <c r="D685">
        <v>170.2</v>
      </c>
      <c r="G685">
        <f t="shared" si="20"/>
        <v>4.3847641030609896E-3</v>
      </c>
      <c r="H685">
        <f t="shared" si="21"/>
        <v>-2.9646522234891726E-2</v>
      </c>
    </row>
    <row r="686" spans="1:8">
      <c r="A686" t="s">
        <v>955</v>
      </c>
      <c r="B686" s="7">
        <v>11870.65</v>
      </c>
      <c r="C686" t="s">
        <v>955</v>
      </c>
      <c r="D686">
        <v>175.4</v>
      </c>
      <c r="G686">
        <f t="shared" si="20"/>
        <v>2.271240105540917E-3</v>
      </c>
      <c r="H686">
        <f t="shared" si="21"/>
        <v>-1.0995207217366687E-2</v>
      </c>
    </row>
    <row r="687" spans="1:8">
      <c r="A687" t="s">
        <v>956</v>
      </c>
      <c r="B687" s="7">
        <v>11843.75</v>
      </c>
      <c r="C687" t="s">
        <v>956</v>
      </c>
      <c r="D687">
        <v>177.35</v>
      </c>
      <c r="G687">
        <f t="shared" si="20"/>
        <v>-1.479830139789462E-2</v>
      </c>
      <c r="H687">
        <f t="shared" si="21"/>
        <v>-2.124724061810157E-2</v>
      </c>
    </row>
    <row r="688" spans="1:8">
      <c r="A688" t="s">
        <v>957</v>
      </c>
      <c r="B688" s="7">
        <v>12021.65</v>
      </c>
      <c r="C688" t="s">
        <v>957</v>
      </c>
      <c r="D688">
        <v>181.2</v>
      </c>
      <c r="G688">
        <f t="shared" si="20"/>
        <v>-5.5341624926066313E-3</v>
      </c>
      <c r="H688">
        <f t="shared" si="21"/>
        <v>-2.7517886626307053E-3</v>
      </c>
    </row>
    <row r="689" spans="1:8">
      <c r="A689" t="s">
        <v>958</v>
      </c>
      <c r="B689" s="7">
        <v>12088.55</v>
      </c>
      <c r="C689" t="s">
        <v>958</v>
      </c>
      <c r="D689">
        <v>181.7</v>
      </c>
      <c r="G689">
        <f t="shared" si="20"/>
        <v>1.3901935786895692E-2</v>
      </c>
      <c r="H689">
        <f t="shared" si="21"/>
        <v>-2.18034993270525E-2</v>
      </c>
    </row>
    <row r="690" spans="1:8">
      <c r="A690" t="s">
        <v>959</v>
      </c>
      <c r="B690" s="7">
        <v>11922.8</v>
      </c>
      <c r="C690" t="s">
        <v>959</v>
      </c>
      <c r="D690">
        <v>185.75</v>
      </c>
      <c r="G690">
        <f t="shared" si="20"/>
        <v>-1.9337178446161563E-3</v>
      </c>
      <c r="H690">
        <f t="shared" si="21"/>
        <v>-2.5701547338054076E-2</v>
      </c>
    </row>
    <row r="691" spans="1:8">
      <c r="A691" t="s">
        <v>960</v>
      </c>
      <c r="B691" s="7">
        <v>11945.9</v>
      </c>
      <c r="C691" t="s">
        <v>960</v>
      </c>
      <c r="D691">
        <v>190.65</v>
      </c>
      <c r="G691">
        <f t="shared" si="20"/>
        <v>7.1494212172562577E-3</v>
      </c>
      <c r="H691">
        <f t="shared" si="21"/>
        <v>5.3024026512013211E-2</v>
      </c>
    </row>
    <row r="692" spans="1:8">
      <c r="A692" t="s">
        <v>961</v>
      </c>
      <c r="B692" s="7">
        <v>11861.1</v>
      </c>
      <c r="C692" t="s">
        <v>961</v>
      </c>
      <c r="D692">
        <v>181.05</v>
      </c>
      <c r="G692">
        <f t="shared" si="20"/>
        <v>-5.6711725872367058E-3</v>
      </c>
      <c r="H692">
        <f t="shared" si="21"/>
        <v>-4.2063492063492025E-2</v>
      </c>
    </row>
    <row r="693" spans="1:8">
      <c r="A693" t="s">
        <v>962</v>
      </c>
      <c r="B693" s="7">
        <v>11928.75</v>
      </c>
      <c r="C693" t="s">
        <v>962</v>
      </c>
      <c r="D693">
        <v>189</v>
      </c>
      <c r="G693">
        <f t="shared" si="20"/>
        <v>3.3543680161018941E-4</v>
      </c>
      <c r="H693">
        <f t="shared" si="21"/>
        <v>-3.1266017426960557E-2</v>
      </c>
    </row>
    <row r="694" spans="1:8">
      <c r="A694" t="s">
        <v>963</v>
      </c>
      <c r="B694" s="7">
        <v>11924.75</v>
      </c>
      <c r="C694" t="s">
        <v>963</v>
      </c>
      <c r="D694">
        <v>195.1</v>
      </c>
      <c r="G694">
        <f t="shared" si="20"/>
        <v>6.809297456117358E-3</v>
      </c>
      <c r="H694">
        <f t="shared" si="21"/>
        <v>2.3878247179218048E-2</v>
      </c>
    </row>
    <row r="695" spans="1:8">
      <c r="A695" t="s">
        <v>964</v>
      </c>
      <c r="B695" s="7">
        <v>11844.1</v>
      </c>
      <c r="C695" t="s">
        <v>964</v>
      </c>
      <c r="D695">
        <v>190.55</v>
      </c>
      <c r="G695">
        <f t="shared" si="20"/>
        <v>1.6046083700421709E-2</v>
      </c>
      <c r="H695">
        <f t="shared" si="21"/>
        <v>7.6553672316384214E-2</v>
      </c>
    </row>
    <row r="696" spans="1:8">
      <c r="A696" t="s">
        <v>965</v>
      </c>
      <c r="B696" s="7">
        <v>11657.05</v>
      </c>
      <c r="C696" t="s">
        <v>965</v>
      </c>
      <c r="D696">
        <v>177</v>
      </c>
      <c r="G696">
        <f t="shared" si="20"/>
        <v>-6.8879441808160635E-3</v>
      </c>
      <c r="H696">
        <f t="shared" si="21"/>
        <v>7.9726651480638289E-3</v>
      </c>
    </row>
    <row r="697" spans="1:8">
      <c r="A697" t="s">
        <v>966</v>
      </c>
      <c r="B697" s="7">
        <v>11737.9</v>
      </c>
      <c r="C697" t="s">
        <v>966</v>
      </c>
      <c r="D697">
        <v>175.6</v>
      </c>
      <c r="G697">
        <f t="shared" si="20"/>
        <v>2.4596254195454748E-3</v>
      </c>
      <c r="H697">
        <f t="shared" si="21"/>
        <v>-1.1817670230725885E-2</v>
      </c>
    </row>
    <row r="698" spans="1:8">
      <c r="A698" t="s">
        <v>967</v>
      </c>
      <c r="B698" s="7">
        <v>11709.1</v>
      </c>
      <c r="C698" t="s">
        <v>967</v>
      </c>
      <c r="D698">
        <v>177.7</v>
      </c>
      <c r="G698">
        <f t="shared" si="20"/>
        <v>-1.0073341364952526E-2</v>
      </c>
      <c r="H698">
        <f t="shared" si="21"/>
        <v>-2.8961748633879791E-2</v>
      </c>
    </row>
    <row r="699" spans="1:8">
      <c r="A699" t="s">
        <v>968</v>
      </c>
      <c r="B699" s="7">
        <v>11828.25</v>
      </c>
      <c r="C699" t="s">
        <v>968</v>
      </c>
      <c r="D699">
        <v>183</v>
      </c>
      <c r="G699">
        <f t="shared" si="20"/>
        <v>3.691544338419317E-2</v>
      </c>
      <c r="H699">
        <f t="shared" si="21"/>
        <v>3.6240090600226482E-2</v>
      </c>
    </row>
    <row r="700" spans="1:8">
      <c r="A700" t="s">
        <v>969</v>
      </c>
      <c r="B700" s="7">
        <v>11407.15</v>
      </c>
      <c r="C700" t="s">
        <v>969</v>
      </c>
      <c r="D700">
        <v>176.6</v>
      </c>
      <c r="G700">
        <f t="shared" si="20"/>
        <v>1.3329365467127374E-2</v>
      </c>
      <c r="H700">
        <f t="shared" si="21"/>
        <v>6.2894974420704131E-2</v>
      </c>
    </row>
    <row r="701" spans="1:8">
      <c r="A701" t="s">
        <v>970</v>
      </c>
      <c r="B701" s="7">
        <v>11257.1</v>
      </c>
      <c r="C701" t="s">
        <v>970</v>
      </c>
      <c r="D701">
        <v>166.15</v>
      </c>
      <c r="G701">
        <f t="shared" si="20"/>
        <v>8.9719458635835192E-3</v>
      </c>
      <c r="H701">
        <f t="shared" si="21"/>
        <v>1.3109756097561043E-2</v>
      </c>
    </row>
    <row r="702" spans="1:8">
      <c r="A702" t="s">
        <v>971</v>
      </c>
      <c r="B702" s="7">
        <v>11157</v>
      </c>
      <c r="C702" t="s">
        <v>971</v>
      </c>
      <c r="D702">
        <v>164</v>
      </c>
      <c r="G702">
        <f t="shared" si="20"/>
        <v>-5.7966236115504222E-3</v>
      </c>
      <c r="H702">
        <f t="shared" si="21"/>
        <v>4.3921069382558908E-2</v>
      </c>
    </row>
    <row r="703" spans="1:8">
      <c r="A703" t="s">
        <v>972</v>
      </c>
      <c r="B703" s="7">
        <v>11222.05</v>
      </c>
      <c r="C703" t="s">
        <v>972</v>
      </c>
      <c r="D703">
        <v>157.1</v>
      </c>
      <c r="G703">
        <f t="shared" si="20"/>
        <v>6.6243877935450168E-3</v>
      </c>
      <c r="H703">
        <f t="shared" si="21"/>
        <v>-6.6392665191274958E-3</v>
      </c>
    </row>
    <row r="704" spans="1:8">
      <c r="A704" t="s">
        <v>973</v>
      </c>
      <c r="B704" s="7">
        <v>11148.2</v>
      </c>
      <c r="C704" t="s">
        <v>973</v>
      </c>
      <c r="D704">
        <v>158.15</v>
      </c>
      <c r="G704">
        <f t="shared" si="20"/>
        <v>-1.1588009469008398E-2</v>
      </c>
      <c r="H704">
        <f t="shared" si="21"/>
        <v>-6.0029717682020811E-2</v>
      </c>
    </row>
    <row r="705" spans="1:8">
      <c r="A705" t="s">
        <v>974</v>
      </c>
      <c r="B705" s="7">
        <v>11278.9</v>
      </c>
      <c r="C705" t="s">
        <v>974</v>
      </c>
      <c r="D705">
        <v>168.25</v>
      </c>
      <c r="G705">
        <f t="shared" si="20"/>
        <v>-2.0262259109168346E-3</v>
      </c>
      <c r="H705">
        <f t="shared" si="21"/>
        <v>4.5031055900621064E-2</v>
      </c>
    </row>
    <row r="706" spans="1:8">
      <c r="A706" t="s">
        <v>975</v>
      </c>
      <c r="B706" s="7">
        <v>11301.8</v>
      </c>
      <c r="C706" t="s">
        <v>975</v>
      </c>
      <c r="D706">
        <v>161</v>
      </c>
      <c r="G706">
        <f t="shared" si="20"/>
        <v>-5.0750696556612906E-3</v>
      </c>
      <c r="H706">
        <f t="shared" si="21"/>
        <v>-2.5423728813559254E-2</v>
      </c>
    </row>
    <row r="707" spans="1:8">
      <c r="A707" t="s">
        <v>976</v>
      </c>
      <c r="B707" s="7">
        <v>11359.45</v>
      </c>
      <c r="C707" t="s">
        <v>976</v>
      </c>
      <c r="D707">
        <v>165.2</v>
      </c>
      <c r="G707">
        <f t="shared" ref="G707:G729" si="22">B707/B708-1</f>
        <v>-1.2041329286217373E-2</v>
      </c>
      <c r="H707">
        <f t="shared" ref="H707:H729" si="23">D707/D708-1</f>
        <v>-1.3731343283582165E-2</v>
      </c>
    </row>
    <row r="708" spans="1:8">
      <c r="A708" t="s">
        <v>977</v>
      </c>
      <c r="B708" s="7">
        <v>11497.9</v>
      </c>
      <c r="C708" t="s">
        <v>977</v>
      </c>
      <c r="D708">
        <v>167.5</v>
      </c>
      <c r="G708">
        <f t="shared" si="22"/>
        <v>-8.652167352833473E-3</v>
      </c>
      <c r="H708">
        <f t="shared" si="23"/>
        <v>-2.2468631456084021E-2</v>
      </c>
    </row>
    <row r="709" spans="1:8">
      <c r="A709" t="s">
        <v>978</v>
      </c>
      <c r="B709" s="7">
        <v>11598.25</v>
      </c>
      <c r="C709" t="s">
        <v>978</v>
      </c>
      <c r="D709">
        <v>171.35</v>
      </c>
      <c r="G709">
        <f t="shared" si="22"/>
        <v>-9.7333987918631903E-3</v>
      </c>
      <c r="H709">
        <f t="shared" si="23"/>
        <v>-2.0017157563625987E-2</v>
      </c>
    </row>
    <row r="710" spans="1:8">
      <c r="A710" t="s">
        <v>979</v>
      </c>
      <c r="B710" s="7">
        <v>11712.25</v>
      </c>
      <c r="C710" t="s">
        <v>979</v>
      </c>
      <c r="D710">
        <v>174.85</v>
      </c>
      <c r="G710">
        <f t="shared" si="22"/>
        <v>-1.0661208128105448E-3</v>
      </c>
      <c r="H710">
        <f t="shared" si="23"/>
        <v>-4.8377916903813434E-3</v>
      </c>
    </row>
    <row r="711" spans="1:8">
      <c r="A711" t="s">
        <v>980</v>
      </c>
      <c r="B711" s="7">
        <v>11724.75</v>
      </c>
      <c r="C711" t="s">
        <v>980</v>
      </c>
      <c r="D711">
        <v>175.7</v>
      </c>
      <c r="G711">
        <f t="shared" si="22"/>
        <v>-1.9918029647221225E-3</v>
      </c>
      <c r="H711">
        <f t="shared" si="23"/>
        <v>-3.40328984685212E-3</v>
      </c>
    </row>
    <row r="712" spans="1:8">
      <c r="A712" t="s">
        <v>981</v>
      </c>
      <c r="B712" s="7">
        <v>11748.15</v>
      </c>
      <c r="C712" t="s">
        <v>981</v>
      </c>
      <c r="D712">
        <v>176.3</v>
      </c>
      <c r="G712">
        <f t="shared" si="22"/>
        <v>-5.5297265337550527E-4</v>
      </c>
      <c r="H712">
        <f t="shared" si="23"/>
        <v>-4.7799081825546819E-2</v>
      </c>
    </row>
    <row r="713" spans="1:8">
      <c r="A713" t="s">
        <v>982</v>
      </c>
      <c r="B713" s="7">
        <v>11754.65</v>
      </c>
      <c r="C713" t="s">
        <v>982</v>
      </c>
      <c r="D713">
        <v>185.15</v>
      </c>
      <c r="G713">
        <f t="shared" si="22"/>
        <v>9.6935181844732821E-3</v>
      </c>
      <c r="H713">
        <f t="shared" si="23"/>
        <v>-1.8292682926829174E-2</v>
      </c>
    </row>
    <row r="714" spans="1:8">
      <c r="A714" t="s">
        <v>983</v>
      </c>
      <c r="B714" s="7">
        <v>11641.8</v>
      </c>
      <c r="C714" t="s">
        <v>983</v>
      </c>
      <c r="D714">
        <v>188.6</v>
      </c>
      <c r="G714">
        <f t="shared" si="22"/>
        <v>-7.1933243221347087E-3</v>
      </c>
      <c r="H714">
        <f t="shared" si="23"/>
        <v>4.9819092680211563E-2</v>
      </c>
    </row>
    <row r="715" spans="1:8">
      <c r="A715" t="s">
        <v>984</v>
      </c>
      <c r="B715" s="7">
        <v>11726.15</v>
      </c>
      <c r="C715" t="s">
        <v>984</v>
      </c>
      <c r="D715">
        <v>179.65</v>
      </c>
      <c r="G715">
        <f t="shared" si="22"/>
        <v>1.2975176983314407E-2</v>
      </c>
      <c r="H715">
        <f t="shared" si="23"/>
        <v>2.5111607142858094E-3</v>
      </c>
    </row>
    <row r="716" spans="1:8">
      <c r="A716" t="s">
        <v>985</v>
      </c>
      <c r="B716" s="7">
        <v>11575.95</v>
      </c>
      <c r="C716" t="s">
        <v>985</v>
      </c>
      <c r="D716">
        <v>179.2</v>
      </c>
      <c r="G716">
        <f t="shared" si="22"/>
        <v>-1.5955909939668889E-3</v>
      </c>
      <c r="H716">
        <f t="shared" si="23"/>
        <v>-1.2672176308540006E-2</v>
      </c>
    </row>
    <row r="717" spans="1:8">
      <c r="A717" t="s">
        <v>986</v>
      </c>
      <c r="B717" s="7">
        <v>11594.45</v>
      </c>
      <c r="C717" t="s">
        <v>986</v>
      </c>
      <c r="D717">
        <v>181.5</v>
      </c>
      <c r="G717">
        <f t="shared" si="22"/>
        <v>-1.3473385065686405E-2</v>
      </c>
      <c r="H717">
        <f t="shared" si="23"/>
        <v>-1.7857142857142905E-2</v>
      </c>
    </row>
    <row r="718" spans="1:8">
      <c r="A718" t="s">
        <v>987</v>
      </c>
      <c r="B718" s="7">
        <v>11752.8</v>
      </c>
      <c r="C718" t="s">
        <v>987</v>
      </c>
      <c r="D718">
        <v>184.8</v>
      </c>
      <c r="G718">
        <f t="shared" si="22"/>
        <v>-2.9141904531629903E-3</v>
      </c>
      <c r="H718">
        <f t="shared" si="23"/>
        <v>-8.5836909871244149E-3</v>
      </c>
    </row>
    <row r="719" spans="1:8">
      <c r="A719" t="s">
        <v>988</v>
      </c>
      <c r="B719" s="7">
        <v>11787.15</v>
      </c>
      <c r="C719" t="s">
        <v>988</v>
      </c>
      <c r="D719">
        <v>186.4</v>
      </c>
      <c r="G719">
        <f t="shared" si="22"/>
        <v>8.2803337795702703E-3</v>
      </c>
      <c r="H719">
        <f t="shared" si="23"/>
        <v>3.4993270524898978E-3</v>
      </c>
    </row>
    <row r="720" spans="1:8">
      <c r="A720" t="s">
        <v>989</v>
      </c>
      <c r="B720" s="7">
        <v>11690.35</v>
      </c>
      <c r="C720" t="s">
        <v>989</v>
      </c>
      <c r="D720">
        <v>185.75</v>
      </c>
      <c r="G720">
        <f t="shared" si="22"/>
        <v>4.0280157513450376E-3</v>
      </c>
      <c r="H720">
        <f t="shared" si="23"/>
        <v>-2.0047480875758472E-2</v>
      </c>
    </row>
    <row r="721" spans="1:8">
      <c r="A721" t="s">
        <v>990</v>
      </c>
      <c r="B721" s="7">
        <v>11643.45</v>
      </c>
      <c r="C721" t="s">
        <v>990</v>
      </c>
      <c r="D721">
        <v>189.55</v>
      </c>
      <c r="G721">
        <f t="shared" si="22"/>
        <v>4.0313192546155285E-3</v>
      </c>
      <c r="H721">
        <f t="shared" si="23"/>
        <v>8.7812666311868348E-3</v>
      </c>
    </row>
    <row r="722" spans="1:8">
      <c r="A722" t="s">
        <v>991</v>
      </c>
      <c r="B722" s="7">
        <v>11596.7</v>
      </c>
      <c r="C722" t="s">
        <v>991</v>
      </c>
      <c r="D722">
        <v>187.9</v>
      </c>
      <c r="G722">
        <f t="shared" si="22"/>
        <v>1.0704142675863615E-3</v>
      </c>
      <c r="H722">
        <f t="shared" si="23"/>
        <v>-6.6085117631509149E-3</v>
      </c>
    </row>
    <row r="723" spans="1:8">
      <c r="A723" t="s">
        <v>992</v>
      </c>
      <c r="B723" s="7">
        <v>11584.3</v>
      </c>
      <c r="C723" t="s">
        <v>992</v>
      </c>
      <c r="D723">
        <v>189.15</v>
      </c>
      <c r="G723">
        <f t="shared" si="22"/>
        <v>-7.5094564318731738E-3</v>
      </c>
      <c r="H723">
        <f t="shared" si="23"/>
        <v>-1.3559322033898313E-2</v>
      </c>
    </row>
    <row r="724" spans="1:8">
      <c r="A724" t="s">
        <v>993</v>
      </c>
      <c r="B724" s="7">
        <v>11671.95</v>
      </c>
      <c r="C724" t="s">
        <v>993</v>
      </c>
      <c r="D724">
        <v>191.75</v>
      </c>
      <c r="G724">
        <f t="shared" si="22"/>
        <v>5.8124003619286491E-3</v>
      </c>
      <c r="H724">
        <f t="shared" si="23"/>
        <v>-1.1088189788550862E-2</v>
      </c>
    </row>
    <row r="725" spans="1:8">
      <c r="A725" t="s">
        <v>994</v>
      </c>
      <c r="B725" s="7">
        <v>11604.5</v>
      </c>
      <c r="C725" t="s">
        <v>994</v>
      </c>
      <c r="D725">
        <v>193.9</v>
      </c>
      <c r="G725">
        <f t="shared" si="22"/>
        <v>-5.2674664300808027E-3</v>
      </c>
      <c r="H725">
        <f t="shared" si="23"/>
        <v>-3.597122302158251E-3</v>
      </c>
    </row>
    <row r="726" spans="1:8">
      <c r="A726" t="s">
        <v>995</v>
      </c>
      <c r="B726" s="7">
        <v>11665.95</v>
      </c>
      <c r="C726" t="s">
        <v>995</v>
      </c>
      <c r="D726">
        <v>194.6</v>
      </c>
      <c r="G726">
        <f t="shared" si="22"/>
        <v>5.8587687532334343E-3</v>
      </c>
      <c r="H726">
        <f t="shared" si="23"/>
        <v>0</v>
      </c>
    </row>
    <row r="727" spans="1:8">
      <c r="A727" t="s">
        <v>996</v>
      </c>
      <c r="B727" s="7">
        <v>11598</v>
      </c>
      <c r="C727" t="s">
        <v>996</v>
      </c>
      <c r="D727">
        <v>194.6</v>
      </c>
      <c r="G727">
        <f t="shared" si="22"/>
        <v>-3.9462553514916232E-3</v>
      </c>
      <c r="H727">
        <f t="shared" si="23"/>
        <v>-1.1178861788617933E-2</v>
      </c>
    </row>
    <row r="728" spans="1:8">
      <c r="A728" t="s">
        <v>997</v>
      </c>
      <c r="B728" s="7">
        <v>11643.95</v>
      </c>
      <c r="C728" t="s">
        <v>997</v>
      </c>
      <c r="D728">
        <v>196.8</v>
      </c>
      <c r="G728">
        <f t="shared" si="22"/>
        <v>-5.9121333196735515E-3</v>
      </c>
      <c r="H728">
        <f t="shared" si="23"/>
        <v>-2.598366740905711E-2</v>
      </c>
    </row>
    <row r="729" spans="1:8">
      <c r="A729" t="s">
        <v>998</v>
      </c>
      <c r="B729" s="7">
        <v>11713.2</v>
      </c>
      <c r="C729" t="s">
        <v>998</v>
      </c>
      <c r="D729">
        <v>202.05</v>
      </c>
      <c r="G729">
        <f t="shared" si="22"/>
        <v>3.7749107689935002E-3</v>
      </c>
      <c r="H729">
        <f t="shared" si="23"/>
        <v>1.3544018058690765E-2</v>
      </c>
    </row>
    <row r="730" spans="1:8">
      <c r="A730" t="s">
        <v>999</v>
      </c>
      <c r="B730" s="7">
        <v>11669.15</v>
      </c>
      <c r="C730" t="s">
        <v>999</v>
      </c>
      <c r="D730">
        <v>199.35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K269"/>
  <sheetViews>
    <sheetView workbookViewId="0">
      <selection activeCell="I2" sqref="I2"/>
    </sheetView>
  </sheetViews>
  <sheetFormatPr defaultRowHeight="15"/>
  <cols>
    <col min="4" max="4" width="7.140625" bestFit="1" customWidth="1"/>
  </cols>
  <sheetData>
    <row r="2" spans="1:11">
      <c r="A2" s="16" t="s">
        <v>1019</v>
      </c>
      <c r="B2" s="16" t="s">
        <v>1020</v>
      </c>
      <c r="C2" s="16" t="s">
        <v>1021</v>
      </c>
      <c r="D2" s="16" t="s">
        <v>1022</v>
      </c>
      <c r="G2" s="16" t="s">
        <v>270</v>
      </c>
      <c r="H2" s="16" t="s">
        <v>1024</v>
      </c>
      <c r="I2" s="16"/>
      <c r="J2" s="16" t="s">
        <v>1025</v>
      </c>
      <c r="K2" s="16" t="s">
        <v>1026</v>
      </c>
    </row>
    <row r="3" spans="1:11">
      <c r="A3">
        <v>2021</v>
      </c>
      <c r="B3" s="19">
        <f>H6/H18-1</f>
        <v>0.2411929837109088</v>
      </c>
      <c r="C3" s="28">
        <f>AVERAGE(K6:K17)/100</f>
        <v>6.1890000000000001E-2</v>
      </c>
      <c r="G3" s="58">
        <v>44621</v>
      </c>
      <c r="H3" s="7">
        <v>16594.900000000001</v>
      </c>
      <c r="J3" s="58">
        <v>44621</v>
      </c>
      <c r="K3">
        <v>6.8010000000000002</v>
      </c>
    </row>
    <row r="4" spans="1:11">
      <c r="A4">
        <v>2020</v>
      </c>
      <c r="B4" s="19">
        <f>H18/H30-1</f>
        <v>0.14901651401780835</v>
      </c>
      <c r="C4" s="28">
        <f>AVERAGE(K18:K29)/100</f>
        <v>6.06125E-2</v>
      </c>
      <c r="G4" s="58">
        <v>44593</v>
      </c>
      <c r="H4" s="7">
        <v>16793.900000000001</v>
      </c>
      <c r="J4" s="58">
        <v>44593</v>
      </c>
      <c r="K4">
        <v>6.77</v>
      </c>
    </row>
    <row r="5" spans="1:11">
      <c r="A5">
        <v>2019</v>
      </c>
      <c r="B5" s="19">
        <f>H30/H42-1</f>
        <v>0.12022039023986086</v>
      </c>
      <c r="C5" s="28">
        <f>AVERAGE(K30:K41)/100</f>
        <v>6.918500000000001E-2</v>
      </c>
      <c r="G5" s="58">
        <v>44562</v>
      </c>
      <c r="H5" s="7">
        <v>17339.849999999999</v>
      </c>
      <c r="J5" s="58">
        <v>44562</v>
      </c>
      <c r="K5">
        <v>6.6840000000000002</v>
      </c>
    </row>
    <row r="6" spans="1:11">
      <c r="A6">
        <f>A5-1</f>
        <v>2018</v>
      </c>
      <c r="B6" s="19">
        <f>H42/H54-1</f>
        <v>3.151262499169083E-2</v>
      </c>
      <c r="C6" s="28">
        <f>AVERAGE(K42:K53)/100</f>
        <v>7.7189166666666656E-2</v>
      </c>
      <c r="G6" s="58">
        <v>44531</v>
      </c>
      <c r="H6" s="7">
        <v>17354.05</v>
      </c>
      <c r="J6" s="58">
        <v>44531</v>
      </c>
      <c r="K6">
        <v>6.4539999999999997</v>
      </c>
    </row>
    <row r="7" spans="1:11">
      <c r="A7">
        <f t="shared" ref="A7:A23" si="0">A6-1</f>
        <v>2017</v>
      </c>
      <c r="B7" s="19">
        <f>H54/H66-1</f>
        <v>0.2864594786092991</v>
      </c>
      <c r="C7" s="28">
        <f>AVERAGE(K54:K65)/100</f>
        <v>6.7472500000000005E-2</v>
      </c>
      <c r="G7" s="58">
        <v>44501</v>
      </c>
      <c r="H7" s="7">
        <v>16983.2</v>
      </c>
      <c r="J7" s="58">
        <v>44501</v>
      </c>
      <c r="K7">
        <v>6.3259999999999996</v>
      </c>
    </row>
    <row r="8" spans="1:11">
      <c r="A8">
        <f t="shared" si="0"/>
        <v>2016</v>
      </c>
      <c r="B8" s="19">
        <f>H66/H78-1</f>
        <v>3.0133331655413986E-2</v>
      </c>
      <c r="C8" s="28">
        <f>AVERAGE(K66:K77)/100</f>
        <v>7.1738333333333335E-2</v>
      </c>
      <c r="G8" s="58">
        <v>44470</v>
      </c>
      <c r="H8" s="7">
        <v>17671.650000000001</v>
      </c>
      <c r="J8" s="58">
        <v>44470</v>
      </c>
      <c r="K8">
        <v>6.3879999999999999</v>
      </c>
    </row>
    <row r="9" spans="1:11">
      <c r="A9">
        <f t="shared" si="0"/>
        <v>2015</v>
      </c>
      <c r="B9" s="19">
        <f>H78/H90-1</f>
        <v>-4.0608738696318869E-2</v>
      </c>
      <c r="C9" s="28">
        <f>AVERAGE(K78:K89)/100</f>
        <v>7.7501666666666663E-2</v>
      </c>
      <c r="G9" s="58">
        <v>44440</v>
      </c>
      <c r="H9" s="7">
        <v>17618.150000000001</v>
      </c>
      <c r="J9" s="58">
        <v>44440</v>
      </c>
      <c r="K9">
        <v>6.2229999999999999</v>
      </c>
    </row>
    <row r="10" spans="1:11">
      <c r="A10">
        <f t="shared" si="0"/>
        <v>2014</v>
      </c>
      <c r="B10" s="19">
        <f>H90/H102-1</f>
        <v>0.31388007614213209</v>
      </c>
      <c r="C10" s="28">
        <f>AVERAGE(K90:K101)/100</f>
        <v>8.5550833333333326E-2</v>
      </c>
      <c r="G10" s="58">
        <v>44409</v>
      </c>
      <c r="H10" s="7">
        <v>17132.2</v>
      </c>
      <c r="J10" s="58">
        <v>44409</v>
      </c>
      <c r="K10">
        <v>6.2149999999999999</v>
      </c>
    </row>
    <row r="11" spans="1:11">
      <c r="A11">
        <f t="shared" si="0"/>
        <v>2013</v>
      </c>
      <c r="B11" s="19">
        <f>H102/H114-1</f>
        <v>6.7551777277268688E-2</v>
      </c>
      <c r="C11" s="28">
        <f>AVERAGE(K102:K113)/100</f>
        <v>8.1975833333333317E-2</v>
      </c>
      <c r="G11" s="58">
        <v>44378</v>
      </c>
      <c r="H11" s="7">
        <v>15763.05</v>
      </c>
      <c r="J11" s="58">
        <v>44378</v>
      </c>
      <c r="K11">
        <v>6.2039999999999997</v>
      </c>
    </row>
    <row r="12" spans="1:11">
      <c r="A12">
        <f t="shared" si="0"/>
        <v>2012</v>
      </c>
      <c r="B12" s="19">
        <f>H114/H126-1</f>
        <v>0.27697164976320754</v>
      </c>
      <c r="C12" s="28">
        <f>AVERAGE(K114:K125)/100</f>
        <v>8.2949999999999996E-2</v>
      </c>
      <c r="G12" s="58">
        <v>44348</v>
      </c>
      <c r="H12" s="7">
        <v>15721.5</v>
      </c>
      <c r="J12" s="58">
        <v>44348</v>
      </c>
      <c r="K12">
        <v>6.0510000000000002</v>
      </c>
    </row>
    <row r="13" spans="1:11">
      <c r="A13">
        <f t="shared" si="0"/>
        <v>2011</v>
      </c>
      <c r="B13" s="19">
        <f>H126/H138-1</f>
        <v>-0.24618143287961525</v>
      </c>
      <c r="C13" s="28">
        <f>AVERAGE(K126:K137)/100</f>
        <v>8.3657499999999996E-2</v>
      </c>
      <c r="G13" s="58">
        <v>44317</v>
      </c>
      <c r="H13" s="7">
        <v>15582.8</v>
      </c>
      <c r="J13" s="58">
        <v>44317</v>
      </c>
      <c r="K13">
        <v>6.0220000000000002</v>
      </c>
    </row>
    <row r="14" spans="1:11">
      <c r="A14">
        <f t="shared" si="0"/>
        <v>2010</v>
      </c>
      <c r="B14" s="19">
        <f>H138/H150-1</f>
        <v>0.17947337556839482</v>
      </c>
      <c r="C14" s="28">
        <f>AVERAGE(K138:K149)/100</f>
        <v>7.8484999999999999E-2</v>
      </c>
      <c r="G14" s="58">
        <v>44287</v>
      </c>
      <c r="H14" s="7">
        <v>14631.1</v>
      </c>
      <c r="J14" s="58">
        <v>44287</v>
      </c>
      <c r="K14">
        <v>6.03</v>
      </c>
    </row>
    <row r="15" spans="1:11">
      <c r="A15">
        <f t="shared" si="0"/>
        <v>2009</v>
      </c>
      <c r="B15" s="19">
        <f>H150/H162-1</f>
        <v>0.75761620735684243</v>
      </c>
      <c r="C15" s="28">
        <f>AVERAGE(K150:K161)/100</f>
        <v>6.948583333333333E-2</v>
      </c>
      <c r="G15" s="58">
        <v>44256</v>
      </c>
      <c r="H15" s="7">
        <v>14690.7</v>
      </c>
      <c r="J15" s="58">
        <v>44256</v>
      </c>
      <c r="K15">
        <v>6.1769999999999996</v>
      </c>
    </row>
    <row r="16" spans="1:11">
      <c r="A16">
        <f t="shared" si="0"/>
        <v>2008</v>
      </c>
      <c r="B16" s="19">
        <f>H162/H174-1</f>
        <v>-0.51794383084090834</v>
      </c>
      <c r="C16" s="28">
        <f>AVERAGE(K162:K173)/100</f>
        <v>7.8546666666666667E-2</v>
      </c>
      <c r="G16" s="58">
        <v>44228</v>
      </c>
      <c r="H16" s="7">
        <v>14529.15</v>
      </c>
      <c r="J16" s="58">
        <v>44228</v>
      </c>
      <c r="K16">
        <v>6.2290000000000001</v>
      </c>
    </row>
    <row r="17" spans="1:11">
      <c r="A17">
        <f t="shared" si="0"/>
        <v>2007</v>
      </c>
      <c r="B17" s="19">
        <f>H174/H186-1</f>
        <v>0.54765026220250101</v>
      </c>
      <c r="C17" s="28">
        <f>AVERAGE(K174:K185)/100</f>
        <v>7.9529166666666665E-2</v>
      </c>
      <c r="G17" s="58">
        <v>44197</v>
      </c>
      <c r="H17" s="7">
        <v>13634.6</v>
      </c>
      <c r="J17" s="58">
        <v>44197</v>
      </c>
      <c r="K17">
        <v>5.9489999999999998</v>
      </c>
    </row>
    <row r="18" spans="1:11">
      <c r="A18">
        <f t="shared" si="0"/>
        <v>2006</v>
      </c>
      <c r="B18" s="19">
        <f>H186/H198-1</f>
        <v>0.39831837972184525</v>
      </c>
      <c r="C18" s="28">
        <f>AVERAGE(K186:K197)/100</f>
        <v>7.6628333333333326E-2</v>
      </c>
      <c r="G18" s="58">
        <v>44166</v>
      </c>
      <c r="H18" s="7">
        <v>13981.75</v>
      </c>
      <c r="J18" s="58">
        <v>44166</v>
      </c>
      <c r="K18">
        <v>5.8940000000000001</v>
      </c>
    </row>
    <row r="19" spans="1:11">
      <c r="A19">
        <f t="shared" si="0"/>
        <v>2005</v>
      </c>
      <c r="B19" s="19">
        <f>H198/H210-1</f>
        <v>0.36339822158135071</v>
      </c>
      <c r="C19" s="28">
        <f>AVERAGE(K198:K209)/100</f>
        <v>6.9710000000000008E-2</v>
      </c>
      <c r="G19" s="58">
        <v>44136</v>
      </c>
      <c r="H19" s="7">
        <v>12968.95</v>
      </c>
      <c r="J19" s="58">
        <v>44136</v>
      </c>
      <c r="K19">
        <v>5.9109999999999996</v>
      </c>
    </row>
    <row r="20" spans="1:11">
      <c r="A20">
        <f t="shared" si="0"/>
        <v>2004</v>
      </c>
      <c r="B20" s="19">
        <f>H210/H222-1</f>
        <v>0.10679611650485432</v>
      </c>
      <c r="C20" s="28">
        <f>AVERAGE(K210:K221)/100</f>
        <v>5.9314166666666661E-2</v>
      </c>
      <c r="G20" s="58">
        <v>44105</v>
      </c>
      <c r="H20" s="7">
        <v>11642.4</v>
      </c>
      <c r="J20" s="58">
        <v>44105</v>
      </c>
      <c r="K20">
        <v>5.8810000000000002</v>
      </c>
    </row>
    <row r="21" spans="1:11">
      <c r="A21">
        <f t="shared" si="0"/>
        <v>2003</v>
      </c>
      <c r="B21" s="19">
        <f>H222/H234-1</f>
        <v>0.71902149062642895</v>
      </c>
      <c r="C21" s="28">
        <f>AVERAGE(K222:K233)/100</f>
        <v>5.60475E-2</v>
      </c>
      <c r="G21" s="58">
        <v>44075</v>
      </c>
      <c r="H21" s="7">
        <v>11247.55</v>
      </c>
      <c r="J21" s="58">
        <v>44075</v>
      </c>
      <c r="K21">
        <v>6.0149999999999997</v>
      </c>
    </row>
    <row r="22" spans="1:11">
      <c r="A22">
        <f t="shared" si="0"/>
        <v>2002</v>
      </c>
      <c r="B22" s="19">
        <f>H234/H246-1</f>
        <v>3.2529153486615447E-2</v>
      </c>
      <c r="C22" s="28">
        <f>AVERAGE(K234:K245)/100</f>
        <v>7.1952499999999989E-2</v>
      </c>
      <c r="G22" s="58">
        <v>44044</v>
      </c>
      <c r="H22" s="7">
        <v>11387.5</v>
      </c>
      <c r="J22" s="58">
        <v>44044</v>
      </c>
      <c r="K22">
        <v>6.0780000000000003</v>
      </c>
    </row>
    <row r="23" spans="1:11">
      <c r="A23">
        <f t="shared" si="0"/>
        <v>2001</v>
      </c>
      <c r="B23" s="19">
        <f>H246/H258-1</f>
        <v>-0.16184559376360252</v>
      </c>
      <c r="C23" s="28">
        <f>AVERAGE(K246:K257)/100</f>
        <v>9.370083333333333E-2</v>
      </c>
      <c r="G23" s="58">
        <v>44013</v>
      </c>
      <c r="H23" s="7">
        <v>11073.45</v>
      </c>
      <c r="J23" s="58">
        <v>44013</v>
      </c>
      <c r="K23">
        <v>5.8369999999999997</v>
      </c>
    </row>
    <row r="24" spans="1:11">
      <c r="G24" s="58">
        <v>43983</v>
      </c>
      <c r="H24" s="7">
        <v>10302.1</v>
      </c>
      <c r="J24" s="58">
        <v>43983</v>
      </c>
      <c r="K24">
        <v>5.8879999999999999</v>
      </c>
    </row>
    <row r="25" spans="1:11">
      <c r="A25" s="16" t="s">
        <v>1023</v>
      </c>
      <c r="B25" s="45">
        <f>AVERAGE(B3:B23)</f>
        <v>0.17405535415599899</v>
      </c>
      <c r="C25" s="59">
        <f>AVERAGE(C3:C23)</f>
        <v>7.3958253968253979E-2</v>
      </c>
      <c r="D25" s="59">
        <f>B25-C25</f>
        <v>0.10009710018774501</v>
      </c>
      <c r="G25" s="58">
        <v>43952</v>
      </c>
      <c r="H25" s="7">
        <v>9580.2999999999993</v>
      </c>
      <c r="J25" s="58">
        <v>43952</v>
      </c>
      <c r="K25">
        <v>6.0129999999999999</v>
      </c>
    </row>
    <row r="26" spans="1:11">
      <c r="G26" s="58">
        <v>43922</v>
      </c>
      <c r="H26" s="7">
        <v>9859.9</v>
      </c>
      <c r="J26" s="58">
        <v>43922</v>
      </c>
      <c r="K26">
        <v>6.11</v>
      </c>
    </row>
    <row r="27" spans="1:11">
      <c r="G27" s="58">
        <v>43891</v>
      </c>
      <c r="H27" s="7">
        <v>8597.75</v>
      </c>
      <c r="J27" s="58">
        <v>43891</v>
      </c>
      <c r="K27">
        <v>6.1379999999999999</v>
      </c>
    </row>
    <row r="28" spans="1:11">
      <c r="G28" s="58">
        <v>43862</v>
      </c>
      <c r="H28" s="7">
        <v>11201.75</v>
      </c>
      <c r="J28" s="58">
        <v>43862</v>
      </c>
      <c r="K28">
        <v>6.3710000000000004</v>
      </c>
    </row>
    <row r="29" spans="1:11">
      <c r="G29" s="58">
        <v>43831</v>
      </c>
      <c r="H29" s="7">
        <v>11962.1</v>
      </c>
      <c r="J29" s="58">
        <v>43831</v>
      </c>
      <c r="K29">
        <v>6.5990000000000002</v>
      </c>
    </row>
    <row r="30" spans="1:11">
      <c r="G30" s="58">
        <v>43800</v>
      </c>
      <c r="H30" s="7">
        <v>12168.45</v>
      </c>
      <c r="J30" s="58">
        <v>43800</v>
      </c>
      <c r="K30">
        <v>6.5540000000000003</v>
      </c>
    </row>
    <row r="31" spans="1:11">
      <c r="G31" s="58">
        <v>43770</v>
      </c>
      <c r="H31" s="7">
        <v>12056.05</v>
      </c>
      <c r="J31" s="58">
        <v>43770</v>
      </c>
      <c r="K31">
        <v>6.46</v>
      </c>
    </row>
    <row r="32" spans="1:11">
      <c r="G32" s="58">
        <v>43739</v>
      </c>
      <c r="H32" s="7">
        <v>11877.45</v>
      </c>
      <c r="J32" s="58">
        <v>43739</v>
      </c>
      <c r="K32">
        <v>6.6429999999999998</v>
      </c>
    </row>
    <row r="33" spans="7:11">
      <c r="G33" s="58">
        <v>43709</v>
      </c>
      <c r="H33" s="7">
        <v>11474.45</v>
      </c>
      <c r="J33" s="58">
        <v>43709</v>
      </c>
      <c r="K33">
        <v>6.6950000000000003</v>
      </c>
    </row>
    <row r="34" spans="7:11">
      <c r="G34" s="58">
        <v>43678</v>
      </c>
      <c r="H34" s="7">
        <v>11023.25</v>
      </c>
      <c r="J34" s="58">
        <v>43678</v>
      </c>
      <c r="K34">
        <v>6.556</v>
      </c>
    </row>
    <row r="35" spans="7:11">
      <c r="G35" s="58">
        <v>43647</v>
      </c>
      <c r="H35" s="7">
        <v>11118</v>
      </c>
      <c r="J35" s="58">
        <v>43647</v>
      </c>
      <c r="K35">
        <v>6.3689999999999998</v>
      </c>
    </row>
    <row r="36" spans="7:11">
      <c r="G36" s="58">
        <v>43617</v>
      </c>
      <c r="H36" s="7">
        <v>11788.85</v>
      </c>
      <c r="J36" s="58">
        <v>43617</v>
      </c>
      <c r="K36">
        <v>6.8789999999999996</v>
      </c>
    </row>
    <row r="37" spans="7:11">
      <c r="G37" s="58">
        <v>43586</v>
      </c>
      <c r="H37" s="7">
        <v>11922.8</v>
      </c>
      <c r="J37" s="58">
        <v>43586</v>
      </c>
      <c r="K37">
        <v>7.032</v>
      </c>
    </row>
    <row r="38" spans="7:11">
      <c r="G38" s="58">
        <v>43556</v>
      </c>
      <c r="H38" s="7">
        <v>11748.15</v>
      </c>
      <c r="J38" s="58">
        <v>43556</v>
      </c>
      <c r="K38">
        <v>7.4139999999999997</v>
      </c>
    </row>
    <row r="39" spans="7:11">
      <c r="G39" s="58">
        <v>43525</v>
      </c>
      <c r="H39" s="7">
        <v>11623.9</v>
      </c>
      <c r="J39" s="58">
        <v>43525</v>
      </c>
      <c r="K39">
        <v>7.3460000000000001</v>
      </c>
    </row>
    <row r="40" spans="7:11">
      <c r="G40" s="58">
        <v>43497</v>
      </c>
      <c r="H40" s="7">
        <v>10792.5</v>
      </c>
      <c r="J40" s="58">
        <v>43497</v>
      </c>
      <c r="K40">
        <v>7.5910000000000002</v>
      </c>
    </row>
    <row r="41" spans="7:11">
      <c r="G41" s="58">
        <v>43466</v>
      </c>
      <c r="H41" s="7">
        <v>10830.95</v>
      </c>
      <c r="J41" s="58">
        <v>43466</v>
      </c>
      <c r="K41">
        <v>7.4829999999999997</v>
      </c>
    </row>
    <row r="42" spans="7:11">
      <c r="G42" s="58">
        <v>43435</v>
      </c>
      <c r="H42" s="7">
        <v>10862.55</v>
      </c>
      <c r="J42" s="58">
        <v>43435</v>
      </c>
      <c r="K42">
        <v>7.37</v>
      </c>
    </row>
    <row r="43" spans="7:11">
      <c r="G43" s="58">
        <v>43405</v>
      </c>
      <c r="H43" s="7">
        <v>10876.75</v>
      </c>
      <c r="J43" s="58">
        <v>43405</v>
      </c>
      <c r="K43">
        <v>7.6070000000000002</v>
      </c>
    </row>
    <row r="44" spans="7:11">
      <c r="G44" s="58">
        <v>43374</v>
      </c>
      <c r="H44" s="7">
        <v>10386.6</v>
      </c>
      <c r="J44" s="58">
        <v>43374</v>
      </c>
      <c r="K44">
        <v>7.8529999999999998</v>
      </c>
    </row>
    <row r="45" spans="7:11">
      <c r="G45" s="58">
        <v>43344</v>
      </c>
      <c r="H45" s="7">
        <v>10930.45</v>
      </c>
      <c r="J45" s="58">
        <v>43344</v>
      </c>
      <c r="K45">
        <v>8.0239999999999991</v>
      </c>
    </row>
    <row r="46" spans="7:11">
      <c r="G46" s="58">
        <v>43313</v>
      </c>
      <c r="H46" s="7">
        <v>11680.5</v>
      </c>
      <c r="J46" s="58">
        <v>43313</v>
      </c>
      <c r="K46">
        <v>7.9509999999999996</v>
      </c>
    </row>
    <row r="47" spans="7:11">
      <c r="G47" s="58">
        <v>43282</v>
      </c>
      <c r="H47" s="7">
        <v>11356.5</v>
      </c>
      <c r="J47" s="58">
        <v>43282</v>
      </c>
      <c r="K47">
        <v>7.7720000000000002</v>
      </c>
    </row>
    <row r="48" spans="7:11">
      <c r="G48" s="58">
        <v>43252</v>
      </c>
      <c r="H48" s="7">
        <v>10714.3</v>
      </c>
      <c r="J48" s="58">
        <v>43252</v>
      </c>
      <c r="K48">
        <v>7.9029999999999996</v>
      </c>
    </row>
    <row r="49" spans="7:11">
      <c r="G49" s="58">
        <v>43221</v>
      </c>
      <c r="H49" s="7">
        <v>10736.15</v>
      </c>
      <c r="J49" s="58">
        <v>43221</v>
      </c>
      <c r="K49">
        <v>7.8259999999999996</v>
      </c>
    </row>
    <row r="50" spans="7:11">
      <c r="G50" s="58">
        <v>43191</v>
      </c>
      <c r="H50" s="7">
        <v>10739.35</v>
      </c>
      <c r="J50" s="58">
        <v>43191</v>
      </c>
      <c r="K50">
        <v>7.7670000000000003</v>
      </c>
    </row>
    <row r="51" spans="7:11">
      <c r="G51" s="58">
        <v>43160</v>
      </c>
      <c r="H51" s="7">
        <v>10113.700000000001</v>
      </c>
      <c r="J51" s="58">
        <v>43160</v>
      </c>
      <c r="K51">
        <v>7.3979999999999997</v>
      </c>
    </row>
    <row r="52" spans="7:11">
      <c r="G52" s="58">
        <v>43132</v>
      </c>
      <c r="H52" s="7">
        <v>10492.85</v>
      </c>
      <c r="J52" s="58">
        <v>43132</v>
      </c>
      <c r="K52">
        <v>7.726</v>
      </c>
    </row>
    <row r="53" spans="7:11">
      <c r="G53" s="58">
        <v>43101</v>
      </c>
      <c r="H53" s="7">
        <v>11027.7</v>
      </c>
      <c r="J53" s="58">
        <v>43101</v>
      </c>
      <c r="K53">
        <v>7.43</v>
      </c>
    </row>
    <row r="54" spans="7:11">
      <c r="G54" s="58">
        <v>43070</v>
      </c>
      <c r="H54" s="7">
        <v>10530.7</v>
      </c>
      <c r="J54" s="58">
        <v>43070</v>
      </c>
      <c r="K54">
        <v>7.3259999999999996</v>
      </c>
    </row>
    <row r="55" spans="7:11">
      <c r="G55" s="58">
        <v>43040</v>
      </c>
      <c r="H55" s="7">
        <v>10226.549999999999</v>
      </c>
      <c r="J55" s="58">
        <v>43040</v>
      </c>
      <c r="K55">
        <v>7.0579999999999998</v>
      </c>
    </row>
    <row r="56" spans="7:11">
      <c r="G56" s="58">
        <v>43009</v>
      </c>
      <c r="H56" s="7">
        <v>10335.299999999999</v>
      </c>
      <c r="J56" s="58">
        <v>43009</v>
      </c>
      <c r="K56">
        <v>6.8620000000000001</v>
      </c>
    </row>
    <row r="57" spans="7:11">
      <c r="G57" s="58">
        <v>42979</v>
      </c>
      <c r="H57" s="7">
        <v>9788.6</v>
      </c>
      <c r="J57" s="58">
        <v>42979</v>
      </c>
      <c r="K57">
        <v>6.6630000000000003</v>
      </c>
    </row>
    <row r="58" spans="7:11">
      <c r="G58" s="58">
        <v>42948</v>
      </c>
      <c r="H58" s="7">
        <v>9917.9</v>
      </c>
      <c r="J58" s="58">
        <v>42948</v>
      </c>
      <c r="K58">
        <v>6.5250000000000004</v>
      </c>
    </row>
    <row r="59" spans="7:11">
      <c r="G59" s="58">
        <v>42917</v>
      </c>
      <c r="H59" s="7">
        <v>10077.1</v>
      </c>
      <c r="J59" s="58">
        <v>42917</v>
      </c>
      <c r="K59">
        <v>6.4649999999999999</v>
      </c>
    </row>
    <row r="60" spans="7:11">
      <c r="G60" s="58">
        <v>42887</v>
      </c>
      <c r="H60" s="7">
        <v>9520.9</v>
      </c>
      <c r="J60" s="58">
        <v>42887</v>
      </c>
      <c r="K60">
        <v>6.5110000000000001</v>
      </c>
    </row>
    <row r="61" spans="7:11">
      <c r="G61" s="58">
        <v>42856</v>
      </c>
      <c r="H61" s="7">
        <v>9621.25</v>
      </c>
      <c r="J61" s="58">
        <v>42856</v>
      </c>
      <c r="K61">
        <v>6.6609999999999996</v>
      </c>
    </row>
    <row r="62" spans="7:11">
      <c r="G62" s="58">
        <v>42826</v>
      </c>
      <c r="H62" s="7">
        <v>9304.0499999999993</v>
      </c>
      <c r="J62" s="58">
        <v>42826</v>
      </c>
      <c r="K62">
        <v>6.9610000000000003</v>
      </c>
    </row>
    <row r="63" spans="7:11">
      <c r="G63" s="58">
        <v>42795</v>
      </c>
      <c r="H63" s="7">
        <v>9173.75</v>
      </c>
      <c r="J63" s="58">
        <v>42795</v>
      </c>
      <c r="K63">
        <v>6.6580000000000004</v>
      </c>
    </row>
    <row r="64" spans="7:11">
      <c r="G64" s="58">
        <v>42767</v>
      </c>
      <c r="H64" s="7">
        <v>8879.6</v>
      </c>
      <c r="J64" s="58">
        <v>42767</v>
      </c>
      <c r="K64">
        <v>6.87</v>
      </c>
    </row>
    <row r="65" spans="7:11">
      <c r="G65" s="58">
        <v>42736</v>
      </c>
      <c r="H65" s="7">
        <v>8561.2999999999993</v>
      </c>
      <c r="J65" s="58">
        <v>42736</v>
      </c>
      <c r="K65">
        <v>6.407</v>
      </c>
    </row>
    <row r="66" spans="7:11">
      <c r="G66" s="58">
        <v>42705</v>
      </c>
      <c r="H66" s="7">
        <v>8185.8</v>
      </c>
      <c r="J66" s="58">
        <v>42705</v>
      </c>
      <c r="K66">
        <v>6.5119999999999996</v>
      </c>
    </row>
    <row r="67" spans="7:11">
      <c r="G67" s="58">
        <v>42675</v>
      </c>
      <c r="H67" s="7">
        <v>8224.5</v>
      </c>
      <c r="J67" s="58">
        <v>42675</v>
      </c>
      <c r="K67">
        <v>6.2430000000000003</v>
      </c>
    </row>
    <row r="68" spans="7:11">
      <c r="G68" s="58">
        <v>42644</v>
      </c>
      <c r="H68" s="7">
        <v>8625.7000000000007</v>
      </c>
      <c r="J68" s="58">
        <v>42644</v>
      </c>
      <c r="K68">
        <v>6.8849999999999998</v>
      </c>
    </row>
    <row r="69" spans="7:11">
      <c r="G69" s="58">
        <v>42614</v>
      </c>
      <c r="H69" s="7">
        <v>8611.15</v>
      </c>
      <c r="J69" s="58">
        <v>42614</v>
      </c>
      <c r="K69">
        <v>6.9580000000000002</v>
      </c>
    </row>
    <row r="70" spans="7:11">
      <c r="G70" s="58">
        <v>42583</v>
      </c>
      <c r="H70" s="7">
        <v>8786.2000000000007</v>
      </c>
      <c r="J70" s="58">
        <v>42583</v>
      </c>
      <c r="K70">
        <v>7.11</v>
      </c>
    </row>
    <row r="71" spans="7:11">
      <c r="G71" s="58">
        <v>42552</v>
      </c>
      <c r="H71" s="7">
        <v>8638.5</v>
      </c>
      <c r="J71" s="58">
        <v>42552</v>
      </c>
      <c r="K71">
        <v>7.1630000000000003</v>
      </c>
    </row>
    <row r="72" spans="7:11">
      <c r="G72" s="58">
        <v>42522</v>
      </c>
      <c r="H72" s="7">
        <v>8287.75</v>
      </c>
      <c r="J72" s="58">
        <v>42522</v>
      </c>
      <c r="K72">
        <v>7.4480000000000004</v>
      </c>
    </row>
    <row r="73" spans="7:11">
      <c r="G73" s="58">
        <v>42491</v>
      </c>
      <c r="H73" s="7">
        <v>8160.1</v>
      </c>
      <c r="J73" s="58">
        <v>42491</v>
      </c>
      <c r="K73">
        <v>7.4710000000000001</v>
      </c>
    </row>
    <row r="74" spans="7:11">
      <c r="G74" s="58">
        <v>42461</v>
      </c>
      <c r="H74" s="7">
        <v>7849.8</v>
      </c>
      <c r="J74" s="58">
        <v>42461</v>
      </c>
      <c r="K74">
        <v>7.4349999999999996</v>
      </c>
    </row>
    <row r="75" spans="7:11">
      <c r="G75" s="58">
        <v>42430</v>
      </c>
      <c r="H75" s="7">
        <v>7738.4</v>
      </c>
      <c r="J75" s="58">
        <v>42430</v>
      </c>
      <c r="K75">
        <v>7.4589999999999996</v>
      </c>
    </row>
    <row r="76" spans="7:11">
      <c r="G76" s="58">
        <v>42401</v>
      </c>
      <c r="H76" s="7">
        <v>6987.05</v>
      </c>
      <c r="J76" s="58">
        <v>42401</v>
      </c>
      <c r="K76">
        <v>7.6230000000000002</v>
      </c>
    </row>
    <row r="77" spans="7:11">
      <c r="G77" s="58">
        <v>42370</v>
      </c>
      <c r="H77" s="7">
        <v>7563.55</v>
      </c>
      <c r="J77" s="58">
        <v>42370</v>
      </c>
      <c r="K77">
        <v>7.7789999999999999</v>
      </c>
    </row>
    <row r="78" spans="7:11">
      <c r="G78" s="58">
        <v>42339</v>
      </c>
      <c r="H78" s="7">
        <v>7946.35</v>
      </c>
      <c r="J78" s="58">
        <v>42339</v>
      </c>
      <c r="K78">
        <v>7.758</v>
      </c>
    </row>
    <row r="79" spans="7:11">
      <c r="G79" s="58">
        <v>42309</v>
      </c>
      <c r="H79" s="7">
        <v>7935.25</v>
      </c>
      <c r="J79" s="58">
        <v>42309</v>
      </c>
      <c r="K79">
        <v>7.7859999999999996</v>
      </c>
    </row>
    <row r="80" spans="7:11">
      <c r="G80" s="58">
        <v>42278</v>
      </c>
      <c r="H80" s="7">
        <v>8065.8</v>
      </c>
      <c r="J80" s="58">
        <v>42278</v>
      </c>
      <c r="K80">
        <v>7.64</v>
      </c>
    </row>
    <row r="81" spans="7:11">
      <c r="G81" s="58">
        <v>42248</v>
      </c>
      <c r="H81" s="7">
        <v>7948.9</v>
      </c>
      <c r="J81" s="58">
        <v>42248</v>
      </c>
      <c r="K81">
        <v>7.5389999999999997</v>
      </c>
    </row>
    <row r="82" spans="7:11">
      <c r="G82" s="58">
        <v>42217</v>
      </c>
      <c r="H82" s="7">
        <v>7971.3</v>
      </c>
      <c r="J82" s="58">
        <v>42217</v>
      </c>
      <c r="K82">
        <v>7.7839999999999998</v>
      </c>
    </row>
    <row r="83" spans="7:11">
      <c r="G83" s="58">
        <v>42186</v>
      </c>
      <c r="H83" s="7">
        <v>8532.85</v>
      </c>
      <c r="J83" s="58">
        <v>42186</v>
      </c>
      <c r="K83">
        <v>7.806</v>
      </c>
    </row>
    <row r="84" spans="7:11">
      <c r="G84" s="58">
        <v>42156</v>
      </c>
      <c r="H84" s="7">
        <v>8368.5</v>
      </c>
      <c r="J84" s="58">
        <v>42156</v>
      </c>
      <c r="K84">
        <v>7.8609999999999998</v>
      </c>
    </row>
    <row r="85" spans="7:11">
      <c r="G85" s="58">
        <v>42125</v>
      </c>
      <c r="H85" s="7">
        <v>8433.65</v>
      </c>
      <c r="J85" s="58">
        <v>42125</v>
      </c>
      <c r="K85">
        <v>7.8150000000000004</v>
      </c>
    </row>
    <row r="86" spans="7:11">
      <c r="G86" s="58">
        <v>42095</v>
      </c>
      <c r="H86" s="7">
        <v>8181.5</v>
      </c>
      <c r="J86" s="58">
        <v>42095</v>
      </c>
      <c r="K86">
        <v>7.86</v>
      </c>
    </row>
    <row r="87" spans="7:11">
      <c r="G87" s="58">
        <v>42064</v>
      </c>
      <c r="H87" s="7">
        <v>8491</v>
      </c>
      <c r="J87" s="58">
        <v>42064</v>
      </c>
      <c r="K87">
        <v>7.7380000000000004</v>
      </c>
    </row>
    <row r="88" spans="7:11">
      <c r="G88" s="58">
        <v>42036</v>
      </c>
      <c r="H88" s="7">
        <v>8901.85</v>
      </c>
      <c r="J88" s="58">
        <v>42036</v>
      </c>
      <c r="K88">
        <v>7.7240000000000002</v>
      </c>
    </row>
    <row r="89" spans="7:11">
      <c r="G89" s="58">
        <v>42005</v>
      </c>
      <c r="H89" s="7">
        <v>8808.9</v>
      </c>
      <c r="J89" s="58">
        <v>42005</v>
      </c>
      <c r="K89">
        <v>7.6909999999999998</v>
      </c>
    </row>
    <row r="90" spans="7:11">
      <c r="G90" s="58">
        <v>41974</v>
      </c>
      <c r="H90" s="7">
        <v>8282.7000000000007</v>
      </c>
      <c r="J90" s="58">
        <v>41974</v>
      </c>
      <c r="K90">
        <v>7.8550000000000004</v>
      </c>
    </row>
    <row r="91" spans="7:11">
      <c r="G91" s="58">
        <v>41944</v>
      </c>
      <c r="H91" s="7">
        <v>8588.25</v>
      </c>
      <c r="J91" s="58">
        <v>41944</v>
      </c>
      <c r="K91">
        <v>8.0869999999999997</v>
      </c>
    </row>
    <row r="92" spans="7:11">
      <c r="G92" s="58">
        <v>41913</v>
      </c>
      <c r="H92" s="7">
        <v>8322.2000000000007</v>
      </c>
      <c r="J92" s="58">
        <v>41913</v>
      </c>
      <c r="K92">
        <v>8.2780000000000005</v>
      </c>
    </row>
    <row r="93" spans="7:11">
      <c r="G93" s="58">
        <v>41883</v>
      </c>
      <c r="H93" s="7">
        <v>7964.8</v>
      </c>
      <c r="J93" s="58">
        <v>41883</v>
      </c>
      <c r="K93">
        <v>8.5109999999999992</v>
      </c>
    </row>
    <row r="94" spans="7:11">
      <c r="G94" s="58">
        <v>41852</v>
      </c>
      <c r="H94" s="7">
        <v>7954.35</v>
      </c>
      <c r="J94" s="58">
        <v>41852</v>
      </c>
      <c r="K94">
        <v>8.5589999999999993</v>
      </c>
    </row>
    <row r="95" spans="7:11">
      <c r="G95" s="58">
        <v>41821</v>
      </c>
      <c r="H95" s="7">
        <v>7721.3</v>
      </c>
      <c r="J95" s="58">
        <v>41821</v>
      </c>
      <c r="K95">
        <v>8.718</v>
      </c>
    </row>
    <row r="96" spans="7:11">
      <c r="G96" s="58">
        <v>41791</v>
      </c>
      <c r="H96" s="7">
        <v>7611.35</v>
      </c>
      <c r="J96" s="58">
        <v>41791</v>
      </c>
      <c r="K96">
        <v>8.7439999999999998</v>
      </c>
    </row>
    <row r="97" spans="7:11">
      <c r="G97" s="58">
        <v>41760</v>
      </c>
      <c r="H97" s="7">
        <v>7229.95</v>
      </c>
      <c r="J97" s="58">
        <v>41760</v>
      </c>
      <c r="K97">
        <v>8.6449999999999996</v>
      </c>
    </row>
    <row r="98" spans="7:11">
      <c r="G98" s="58">
        <v>41730</v>
      </c>
      <c r="H98" s="7">
        <v>6696.4</v>
      </c>
      <c r="J98" s="58">
        <v>41730</v>
      </c>
      <c r="K98">
        <v>8.8279999999999994</v>
      </c>
    </row>
    <row r="99" spans="7:11">
      <c r="G99" s="58">
        <v>41699</v>
      </c>
      <c r="H99" s="7">
        <v>6704.2</v>
      </c>
      <c r="J99" s="58">
        <v>41699</v>
      </c>
      <c r="K99">
        <v>8.8040000000000003</v>
      </c>
    </row>
    <row r="100" spans="7:11">
      <c r="G100" s="58">
        <v>41671</v>
      </c>
      <c r="H100" s="7">
        <v>6276.95</v>
      </c>
      <c r="J100" s="58">
        <v>41671</v>
      </c>
      <c r="K100">
        <v>8.8620000000000001</v>
      </c>
    </row>
    <row r="101" spans="7:11">
      <c r="G101" s="58">
        <v>41640</v>
      </c>
      <c r="H101" s="7">
        <v>6089.5</v>
      </c>
      <c r="J101" s="58">
        <v>41640</v>
      </c>
      <c r="K101">
        <v>8.77</v>
      </c>
    </row>
    <row r="102" spans="7:11">
      <c r="G102" s="58">
        <v>41609</v>
      </c>
      <c r="H102" s="7">
        <v>6304</v>
      </c>
      <c r="J102" s="58">
        <v>41609</v>
      </c>
      <c r="K102">
        <v>8.82</v>
      </c>
    </row>
    <row r="103" spans="7:11">
      <c r="G103" s="58">
        <v>41579</v>
      </c>
      <c r="H103" s="7">
        <v>6176.1</v>
      </c>
      <c r="J103" s="58">
        <v>41579</v>
      </c>
      <c r="K103">
        <v>9.0440000000000005</v>
      </c>
    </row>
    <row r="104" spans="7:11">
      <c r="G104" s="58">
        <v>41548</v>
      </c>
      <c r="H104" s="7">
        <v>6299.15</v>
      </c>
      <c r="J104" s="58">
        <v>41548</v>
      </c>
      <c r="K104">
        <v>8.625</v>
      </c>
    </row>
    <row r="105" spans="7:11">
      <c r="G105" s="58">
        <v>41518</v>
      </c>
      <c r="H105" s="7">
        <v>5735.3</v>
      </c>
      <c r="J105" s="58">
        <v>41518</v>
      </c>
      <c r="K105">
        <v>8.766</v>
      </c>
    </row>
    <row r="106" spans="7:11">
      <c r="G106" s="58">
        <v>41487</v>
      </c>
      <c r="H106" s="7">
        <v>5471.8</v>
      </c>
      <c r="J106" s="58">
        <v>41487</v>
      </c>
      <c r="K106">
        <v>8.5960000000000001</v>
      </c>
    </row>
    <row r="107" spans="7:11">
      <c r="G107" s="58">
        <v>41456</v>
      </c>
      <c r="H107" s="7">
        <v>5742</v>
      </c>
      <c r="J107" s="58">
        <v>41456</v>
      </c>
      <c r="K107">
        <v>8.1720000000000006</v>
      </c>
    </row>
    <row r="108" spans="7:11">
      <c r="G108" s="58">
        <v>41426</v>
      </c>
      <c r="H108" s="7">
        <v>5842.2</v>
      </c>
      <c r="J108" s="58">
        <v>41426</v>
      </c>
      <c r="K108">
        <v>7.4390000000000001</v>
      </c>
    </row>
    <row r="109" spans="7:11">
      <c r="G109" s="58">
        <v>41395</v>
      </c>
      <c r="H109" s="7">
        <v>5985.95</v>
      </c>
      <c r="J109" s="58">
        <v>41395</v>
      </c>
      <c r="K109">
        <v>7.4429999999999996</v>
      </c>
    </row>
    <row r="110" spans="7:11">
      <c r="G110" s="58">
        <v>41365</v>
      </c>
      <c r="H110" s="7">
        <v>5930.2</v>
      </c>
      <c r="J110" s="58">
        <v>41365</v>
      </c>
      <c r="K110">
        <v>7.7309999999999999</v>
      </c>
    </row>
    <row r="111" spans="7:11">
      <c r="G111" s="58">
        <v>41334</v>
      </c>
      <c r="H111" s="7">
        <v>5682.55</v>
      </c>
      <c r="J111" s="58">
        <v>41334</v>
      </c>
      <c r="K111">
        <v>7.9509999999999996</v>
      </c>
    </row>
    <row r="112" spans="7:11">
      <c r="G112" s="58">
        <v>41306</v>
      </c>
      <c r="H112" s="7">
        <v>5693.05</v>
      </c>
      <c r="J112" s="58">
        <v>41306</v>
      </c>
      <c r="K112">
        <v>7.8719999999999999</v>
      </c>
    </row>
    <row r="113" spans="7:11">
      <c r="G113" s="58">
        <v>41275</v>
      </c>
      <c r="H113" s="7">
        <v>6034.75</v>
      </c>
      <c r="J113" s="58">
        <v>41275</v>
      </c>
      <c r="K113">
        <v>7.9119999999999999</v>
      </c>
    </row>
    <row r="114" spans="7:11">
      <c r="G114" s="58">
        <v>41244</v>
      </c>
      <c r="H114" s="7">
        <v>5905.1</v>
      </c>
      <c r="J114" s="58">
        <v>41244</v>
      </c>
      <c r="K114">
        <v>8.0489999999999995</v>
      </c>
    </row>
    <row r="115" spans="7:11">
      <c r="G115" s="58">
        <v>41214</v>
      </c>
      <c r="H115" s="7">
        <v>5879.85</v>
      </c>
      <c r="J115" s="58">
        <v>41214</v>
      </c>
      <c r="K115">
        <v>8.1750000000000007</v>
      </c>
    </row>
    <row r="116" spans="7:11">
      <c r="G116" s="58">
        <v>41183</v>
      </c>
      <c r="H116" s="7">
        <v>5619.7</v>
      </c>
      <c r="J116" s="58">
        <v>41183</v>
      </c>
      <c r="K116">
        <v>8.2149999999999999</v>
      </c>
    </row>
    <row r="117" spans="7:11">
      <c r="G117" s="58">
        <v>41153</v>
      </c>
      <c r="H117" s="7">
        <v>5703.3</v>
      </c>
      <c r="J117" s="58">
        <v>41153</v>
      </c>
      <c r="K117">
        <v>8.1489999999999991</v>
      </c>
    </row>
    <row r="118" spans="7:11">
      <c r="G118" s="58">
        <v>41122</v>
      </c>
      <c r="H118" s="7">
        <v>5258.5</v>
      </c>
      <c r="J118" s="58">
        <v>41122</v>
      </c>
      <c r="K118">
        <v>8.2409999999999997</v>
      </c>
    </row>
    <row r="119" spans="7:11">
      <c r="G119" s="58">
        <v>41091</v>
      </c>
      <c r="H119" s="7">
        <v>5229</v>
      </c>
      <c r="J119" s="58">
        <v>41091</v>
      </c>
      <c r="K119">
        <v>8.2449999999999992</v>
      </c>
    </row>
    <row r="120" spans="7:11">
      <c r="G120" s="58">
        <v>41061</v>
      </c>
      <c r="H120" s="7">
        <v>5278.9</v>
      </c>
      <c r="J120" s="58">
        <v>41061</v>
      </c>
      <c r="K120">
        <v>8.3800000000000008</v>
      </c>
    </row>
    <row r="121" spans="7:11">
      <c r="G121" s="58">
        <v>41030</v>
      </c>
      <c r="H121" s="7">
        <v>4924.25</v>
      </c>
      <c r="J121" s="58">
        <v>41030</v>
      </c>
      <c r="K121">
        <v>8.3770000000000007</v>
      </c>
    </row>
    <row r="122" spans="7:11">
      <c r="G122" s="58">
        <v>41000</v>
      </c>
      <c r="H122" s="7">
        <v>5248.15</v>
      </c>
      <c r="J122" s="58">
        <v>41000</v>
      </c>
      <c r="K122">
        <v>8.6709999999999994</v>
      </c>
    </row>
    <row r="123" spans="7:11">
      <c r="G123" s="58">
        <v>40969</v>
      </c>
      <c r="H123" s="7">
        <v>5295.55</v>
      </c>
      <c r="J123" s="58">
        <v>40969</v>
      </c>
      <c r="K123">
        <v>8.5719999999999992</v>
      </c>
    </row>
    <row r="124" spans="7:11">
      <c r="G124" s="58">
        <v>40940</v>
      </c>
      <c r="H124" s="7">
        <v>5385.2</v>
      </c>
      <c r="J124" s="58">
        <v>40940</v>
      </c>
      <c r="K124">
        <v>8.1989999999999998</v>
      </c>
    </row>
    <row r="125" spans="7:11">
      <c r="G125" s="58">
        <v>40909</v>
      </c>
      <c r="H125" s="7">
        <v>5199.25</v>
      </c>
      <c r="J125" s="58">
        <v>40909</v>
      </c>
      <c r="K125">
        <v>8.2669999999999995</v>
      </c>
    </row>
    <row r="126" spans="7:11">
      <c r="G126" s="58">
        <v>40878</v>
      </c>
      <c r="H126" s="7">
        <v>4624.3</v>
      </c>
      <c r="J126" s="58">
        <v>40878</v>
      </c>
      <c r="K126">
        <v>8.56</v>
      </c>
    </row>
    <row r="127" spans="7:11">
      <c r="G127" s="58">
        <v>40848</v>
      </c>
      <c r="H127" s="7">
        <v>4832.05</v>
      </c>
      <c r="J127" s="58">
        <v>40848</v>
      </c>
      <c r="K127">
        <v>8.7379999999999995</v>
      </c>
    </row>
    <row r="128" spans="7:11">
      <c r="G128" s="58">
        <v>40817</v>
      </c>
      <c r="H128" s="7">
        <v>5326.6</v>
      </c>
      <c r="J128" s="58">
        <v>40817</v>
      </c>
      <c r="K128">
        <v>8.8789999999999996</v>
      </c>
    </row>
    <row r="129" spans="7:11">
      <c r="G129" s="58">
        <v>40787</v>
      </c>
      <c r="H129" s="7">
        <v>4943.25</v>
      </c>
      <c r="J129" s="58">
        <v>40787</v>
      </c>
      <c r="K129">
        <v>8.4420000000000002</v>
      </c>
    </row>
    <row r="130" spans="7:11">
      <c r="G130" s="58">
        <v>40756</v>
      </c>
      <c r="H130" s="7">
        <v>5001</v>
      </c>
      <c r="J130" s="58">
        <v>40756</v>
      </c>
      <c r="K130">
        <v>8.3190000000000008</v>
      </c>
    </row>
    <row r="131" spans="7:11">
      <c r="G131" s="58">
        <v>40725</v>
      </c>
      <c r="H131" s="7">
        <v>5482</v>
      </c>
      <c r="J131" s="58">
        <v>40725</v>
      </c>
      <c r="K131">
        <v>8.4540000000000006</v>
      </c>
    </row>
    <row r="132" spans="7:11">
      <c r="G132" s="58">
        <v>40695</v>
      </c>
      <c r="H132" s="7">
        <v>5647.4</v>
      </c>
      <c r="J132" s="58">
        <v>40695</v>
      </c>
      <c r="K132">
        <v>8.3260000000000005</v>
      </c>
    </row>
    <row r="133" spans="7:11">
      <c r="G133" s="58">
        <v>40664</v>
      </c>
      <c r="H133" s="7">
        <v>5560.15</v>
      </c>
      <c r="J133" s="58">
        <v>40664</v>
      </c>
      <c r="K133">
        <v>8.4109999999999996</v>
      </c>
    </row>
    <row r="134" spans="7:11">
      <c r="G134" s="58">
        <v>40634</v>
      </c>
      <c r="H134" s="7">
        <v>5749.5</v>
      </c>
      <c r="J134" s="58">
        <v>40634</v>
      </c>
      <c r="K134">
        <v>8.1349999999999998</v>
      </c>
    </row>
    <row r="135" spans="7:11">
      <c r="G135" s="58">
        <v>40603</v>
      </c>
      <c r="H135" s="7">
        <v>5833.75</v>
      </c>
      <c r="J135" s="58">
        <v>40603</v>
      </c>
      <c r="K135">
        <v>7.9850000000000003</v>
      </c>
    </row>
    <row r="136" spans="7:11">
      <c r="G136" s="58">
        <v>40575</v>
      </c>
      <c r="H136" s="7">
        <v>5333.25</v>
      </c>
      <c r="J136" s="58">
        <v>40575</v>
      </c>
      <c r="K136">
        <v>7.992</v>
      </c>
    </row>
    <row r="137" spans="7:11">
      <c r="G137" s="58">
        <v>40544</v>
      </c>
      <c r="H137" s="7">
        <v>5505.9</v>
      </c>
      <c r="J137" s="58">
        <v>40544</v>
      </c>
      <c r="K137">
        <v>8.1479999999999997</v>
      </c>
    </row>
    <row r="138" spans="7:11">
      <c r="G138" s="58">
        <v>40513</v>
      </c>
      <c r="H138" s="7">
        <v>6134.5</v>
      </c>
      <c r="J138" s="58">
        <v>40513</v>
      </c>
      <c r="K138">
        <v>7.9130000000000003</v>
      </c>
    </row>
    <row r="139" spans="7:11">
      <c r="G139" s="58">
        <v>40483</v>
      </c>
      <c r="H139" s="7">
        <v>5862.7</v>
      </c>
      <c r="J139" s="58">
        <v>40483</v>
      </c>
      <c r="K139">
        <v>8.0660000000000007</v>
      </c>
    </row>
    <row r="140" spans="7:11">
      <c r="G140" s="58">
        <v>40452</v>
      </c>
      <c r="H140" s="7">
        <v>6017.7</v>
      </c>
      <c r="J140" s="58">
        <v>40452</v>
      </c>
      <c r="K140">
        <v>8.1210000000000004</v>
      </c>
    </row>
    <row r="141" spans="7:11">
      <c r="G141" s="58">
        <v>40422</v>
      </c>
      <c r="H141" s="7">
        <v>6029.95</v>
      </c>
      <c r="J141" s="58">
        <v>40422</v>
      </c>
      <c r="K141">
        <v>7.8520000000000003</v>
      </c>
    </row>
    <row r="142" spans="7:11">
      <c r="G142" s="58">
        <v>40391</v>
      </c>
      <c r="H142" s="7">
        <v>5402.4</v>
      </c>
      <c r="J142" s="58">
        <v>40391</v>
      </c>
      <c r="K142">
        <v>7.9359999999999999</v>
      </c>
    </row>
    <row r="143" spans="7:11">
      <c r="G143" s="58">
        <v>40360</v>
      </c>
      <c r="H143" s="7">
        <v>5367.6</v>
      </c>
      <c r="J143" s="58">
        <v>40360</v>
      </c>
      <c r="K143">
        <v>7.8029999999999999</v>
      </c>
    </row>
    <row r="144" spans="7:11">
      <c r="G144" s="58">
        <v>40330</v>
      </c>
      <c r="H144" s="7">
        <v>5312.5</v>
      </c>
      <c r="J144" s="58">
        <v>40330</v>
      </c>
      <c r="K144">
        <v>7.5609999999999999</v>
      </c>
    </row>
    <row r="145" spans="7:11">
      <c r="G145" s="58">
        <v>40299</v>
      </c>
      <c r="H145" s="7">
        <v>5086.3</v>
      </c>
      <c r="J145" s="58">
        <v>40299</v>
      </c>
      <c r="K145">
        <v>7.5640000000000001</v>
      </c>
    </row>
    <row r="146" spans="7:11">
      <c r="G146" s="58">
        <v>40269</v>
      </c>
      <c r="H146" s="7">
        <v>5278</v>
      </c>
      <c r="J146" s="58">
        <v>40269</v>
      </c>
      <c r="K146">
        <v>8.0609999999999999</v>
      </c>
    </row>
    <row r="147" spans="7:11">
      <c r="G147" s="58">
        <v>40238</v>
      </c>
      <c r="H147" s="7">
        <v>5249.1</v>
      </c>
      <c r="J147" s="58">
        <v>40238</v>
      </c>
      <c r="K147">
        <v>7.85</v>
      </c>
    </row>
    <row r="148" spans="7:11">
      <c r="G148" s="58">
        <v>40210</v>
      </c>
      <c r="H148" s="7">
        <v>4922.3</v>
      </c>
      <c r="J148" s="58">
        <v>40210</v>
      </c>
      <c r="K148">
        <v>7.8639999999999999</v>
      </c>
    </row>
    <row r="149" spans="7:11">
      <c r="G149" s="58">
        <v>40179</v>
      </c>
      <c r="H149" s="7">
        <v>4882.05</v>
      </c>
      <c r="J149" s="58">
        <v>40179</v>
      </c>
      <c r="K149">
        <v>7.5910000000000002</v>
      </c>
    </row>
    <row r="150" spans="7:11">
      <c r="G150" s="58">
        <v>40148</v>
      </c>
      <c r="H150" s="7">
        <v>5201.05</v>
      </c>
      <c r="J150" s="58">
        <v>40148</v>
      </c>
      <c r="K150">
        <v>7.6790000000000003</v>
      </c>
    </row>
    <row r="151" spans="7:11">
      <c r="G151" s="58">
        <v>40118</v>
      </c>
      <c r="H151" s="7">
        <v>5032.7</v>
      </c>
      <c r="J151" s="58">
        <v>40118</v>
      </c>
      <c r="K151">
        <v>7.2569999999999997</v>
      </c>
    </row>
    <row r="152" spans="7:11">
      <c r="G152" s="58">
        <v>40087</v>
      </c>
      <c r="H152" s="7">
        <v>4711.7</v>
      </c>
      <c r="J152" s="58">
        <v>40087</v>
      </c>
      <c r="K152">
        <v>7.306</v>
      </c>
    </row>
    <row r="153" spans="7:11">
      <c r="G153" s="58">
        <v>40057</v>
      </c>
      <c r="H153" s="7">
        <v>5083.95</v>
      </c>
      <c r="J153" s="58">
        <v>40057</v>
      </c>
      <c r="K153">
        <v>7.2149999999999999</v>
      </c>
    </row>
    <row r="154" spans="7:11">
      <c r="G154" s="58">
        <v>40026</v>
      </c>
      <c r="H154" s="7">
        <v>4662.1000000000004</v>
      </c>
      <c r="J154" s="58">
        <v>40026</v>
      </c>
      <c r="K154">
        <v>7.4340000000000002</v>
      </c>
    </row>
    <row r="155" spans="7:11">
      <c r="G155" s="58">
        <v>39995</v>
      </c>
      <c r="H155" s="7">
        <v>4636.45</v>
      </c>
      <c r="J155" s="58">
        <v>39995</v>
      </c>
      <c r="K155">
        <v>6.9980000000000002</v>
      </c>
    </row>
    <row r="156" spans="7:11">
      <c r="G156" s="58">
        <v>39965</v>
      </c>
      <c r="H156" s="7">
        <v>4291.1000000000004</v>
      </c>
      <c r="J156" s="58">
        <v>39965</v>
      </c>
      <c r="K156">
        <v>7.0129999999999999</v>
      </c>
    </row>
    <row r="157" spans="7:11">
      <c r="G157" s="58">
        <v>39934</v>
      </c>
      <c r="H157" s="7">
        <v>4448.95</v>
      </c>
      <c r="J157" s="58">
        <v>39934</v>
      </c>
      <c r="K157">
        <v>6.71</v>
      </c>
    </row>
    <row r="158" spans="7:11">
      <c r="G158" s="58">
        <v>39904</v>
      </c>
      <c r="H158" s="7">
        <v>3473.95</v>
      </c>
      <c r="J158" s="58">
        <v>39904</v>
      </c>
      <c r="K158">
        <v>6.242</v>
      </c>
    </row>
    <row r="159" spans="7:11">
      <c r="G159" s="58">
        <v>39873</v>
      </c>
      <c r="H159" s="7">
        <v>3020.95</v>
      </c>
      <c r="J159" s="58">
        <v>39873</v>
      </c>
      <c r="K159">
        <v>7.0140000000000002</v>
      </c>
    </row>
    <row r="160" spans="7:11">
      <c r="G160" s="58">
        <v>39845</v>
      </c>
      <c r="H160" s="7">
        <v>2763.65</v>
      </c>
      <c r="J160" s="58">
        <v>39845</v>
      </c>
      <c r="K160">
        <v>6.3280000000000003</v>
      </c>
    </row>
    <row r="161" spans="7:11">
      <c r="G161" s="58">
        <v>39814</v>
      </c>
      <c r="H161" s="7">
        <v>2874.8</v>
      </c>
      <c r="J161" s="58">
        <v>39814</v>
      </c>
      <c r="K161">
        <v>6.1870000000000003</v>
      </c>
    </row>
    <row r="162" spans="7:11">
      <c r="G162" s="58">
        <v>39783</v>
      </c>
      <c r="H162" s="7">
        <v>2959.15</v>
      </c>
      <c r="J162" s="58">
        <v>39783</v>
      </c>
      <c r="K162">
        <v>5.26</v>
      </c>
    </row>
    <row r="163" spans="7:11">
      <c r="G163" s="58">
        <v>39753</v>
      </c>
      <c r="H163" s="7">
        <v>2755.1</v>
      </c>
      <c r="J163" s="58">
        <v>39753</v>
      </c>
      <c r="K163">
        <v>7.08</v>
      </c>
    </row>
    <row r="164" spans="7:11">
      <c r="G164" s="58">
        <v>39722</v>
      </c>
      <c r="H164" s="7">
        <v>2885.6</v>
      </c>
      <c r="J164" s="58">
        <v>39722</v>
      </c>
      <c r="K164">
        <v>7.4779999999999998</v>
      </c>
    </row>
    <row r="165" spans="7:11">
      <c r="G165" s="58">
        <v>39692</v>
      </c>
      <c r="H165" s="7">
        <v>3921.2</v>
      </c>
      <c r="J165" s="58">
        <v>39692</v>
      </c>
      <c r="K165">
        <v>8.6170000000000009</v>
      </c>
    </row>
    <row r="166" spans="7:11">
      <c r="G166" s="58">
        <v>39661</v>
      </c>
      <c r="H166" s="7">
        <v>4360</v>
      </c>
      <c r="J166" s="58">
        <v>39661</v>
      </c>
      <c r="K166">
        <v>8.6999999999999993</v>
      </c>
    </row>
    <row r="167" spans="7:11">
      <c r="G167" s="58">
        <v>39630</v>
      </c>
      <c r="H167" s="7">
        <v>4332.95</v>
      </c>
      <c r="J167" s="58">
        <v>39630</v>
      </c>
      <c r="K167">
        <v>9.3160000000000007</v>
      </c>
    </row>
    <row r="168" spans="7:11">
      <c r="G168" s="58">
        <v>39600</v>
      </c>
      <c r="H168" s="7">
        <v>4040.55</v>
      </c>
      <c r="J168" s="58">
        <v>39600</v>
      </c>
      <c r="K168">
        <v>8.7129999999999992</v>
      </c>
    </row>
    <row r="169" spans="7:11">
      <c r="G169" s="58">
        <v>39569</v>
      </c>
      <c r="H169" s="7">
        <v>4870.1000000000004</v>
      </c>
      <c r="J169" s="58">
        <v>39569</v>
      </c>
      <c r="K169">
        <v>8.1010000000000009</v>
      </c>
    </row>
    <row r="170" spans="7:11">
      <c r="G170" s="58">
        <v>39539</v>
      </c>
      <c r="H170" s="7">
        <v>5165.8999999999996</v>
      </c>
      <c r="J170" s="58">
        <v>39539</v>
      </c>
      <c r="K170">
        <v>7.9560000000000004</v>
      </c>
    </row>
    <row r="171" spans="7:11">
      <c r="G171" s="58">
        <v>39508</v>
      </c>
      <c r="H171" s="7">
        <v>4734.5</v>
      </c>
      <c r="J171" s="58">
        <v>39508</v>
      </c>
      <c r="K171">
        <v>7.9379999999999997</v>
      </c>
    </row>
    <row r="172" spans="7:11">
      <c r="G172" s="58">
        <v>39479</v>
      </c>
      <c r="H172" s="7">
        <v>5223.5</v>
      </c>
      <c r="J172" s="58">
        <v>39479</v>
      </c>
      <c r="K172">
        <v>7.5679999999999996</v>
      </c>
    </row>
    <row r="173" spans="7:11">
      <c r="G173" s="58">
        <v>39448</v>
      </c>
      <c r="H173" s="7">
        <v>5137.45</v>
      </c>
      <c r="J173" s="58">
        <v>39448</v>
      </c>
      <c r="K173">
        <v>7.5289999999999999</v>
      </c>
    </row>
    <row r="174" spans="7:11">
      <c r="G174" s="58">
        <v>39417</v>
      </c>
      <c r="H174" s="7">
        <v>6138.6</v>
      </c>
      <c r="J174" s="58">
        <v>39417</v>
      </c>
      <c r="K174">
        <v>7.7910000000000004</v>
      </c>
    </row>
    <row r="175" spans="7:11">
      <c r="G175" s="58">
        <v>39387</v>
      </c>
      <c r="H175" s="7">
        <v>5762.75</v>
      </c>
      <c r="J175" s="58">
        <v>39387</v>
      </c>
      <c r="K175">
        <v>7.9050000000000002</v>
      </c>
    </row>
    <row r="176" spans="7:11">
      <c r="G176" s="58">
        <v>39356</v>
      </c>
      <c r="H176" s="7">
        <v>5900.65</v>
      </c>
      <c r="J176" s="58">
        <v>39356</v>
      </c>
      <c r="K176">
        <v>7.8390000000000004</v>
      </c>
    </row>
    <row r="177" spans="7:11">
      <c r="G177" s="58">
        <v>39326</v>
      </c>
      <c r="H177" s="7">
        <v>5021.3500000000004</v>
      </c>
      <c r="J177" s="58">
        <v>39326</v>
      </c>
      <c r="K177">
        <v>7.9249999999999998</v>
      </c>
    </row>
    <row r="178" spans="7:11">
      <c r="G178" s="58">
        <v>39295</v>
      </c>
      <c r="H178" s="7">
        <v>4464</v>
      </c>
      <c r="J178" s="58">
        <v>39295</v>
      </c>
      <c r="K178">
        <v>7.93</v>
      </c>
    </row>
    <row r="179" spans="7:11">
      <c r="G179" s="58">
        <v>39264</v>
      </c>
      <c r="H179" s="7">
        <v>4528.8500000000004</v>
      </c>
      <c r="J179" s="58">
        <v>39264</v>
      </c>
      <c r="K179">
        <v>7.8449999999999998</v>
      </c>
    </row>
    <row r="180" spans="7:11">
      <c r="G180" s="58">
        <v>39234</v>
      </c>
      <c r="H180" s="7">
        <v>4318.3</v>
      </c>
      <c r="J180" s="58">
        <v>39234</v>
      </c>
      <c r="K180">
        <v>8.1869999999999994</v>
      </c>
    </row>
    <row r="181" spans="7:11">
      <c r="G181" s="58">
        <v>39203</v>
      </c>
      <c r="H181" s="7">
        <v>4295.8</v>
      </c>
      <c r="J181" s="58">
        <v>39203</v>
      </c>
      <c r="K181">
        <v>8.08</v>
      </c>
    </row>
    <row r="182" spans="7:11">
      <c r="G182" s="58">
        <v>39173</v>
      </c>
      <c r="H182" s="7">
        <v>4087.9</v>
      </c>
      <c r="J182" s="58">
        <v>39173</v>
      </c>
      <c r="K182">
        <v>8.173</v>
      </c>
    </row>
    <row r="183" spans="7:11">
      <c r="G183" s="58">
        <v>39142</v>
      </c>
      <c r="H183" s="7">
        <v>3821.55</v>
      </c>
      <c r="J183" s="58">
        <v>39142</v>
      </c>
      <c r="K183">
        <v>8.0220000000000002</v>
      </c>
    </row>
    <row r="184" spans="7:11">
      <c r="G184" s="58">
        <v>39114</v>
      </c>
      <c r="H184" s="7">
        <v>3745.3</v>
      </c>
      <c r="J184" s="58">
        <v>39114</v>
      </c>
      <c r="K184">
        <v>8</v>
      </c>
    </row>
    <row r="185" spans="7:11">
      <c r="G185" s="58">
        <v>39083</v>
      </c>
      <c r="H185" s="7">
        <v>4082.7</v>
      </c>
      <c r="J185" s="58">
        <v>39083</v>
      </c>
      <c r="K185">
        <v>7.7380000000000004</v>
      </c>
    </row>
    <row r="186" spans="7:11">
      <c r="G186" s="58">
        <v>39052</v>
      </c>
      <c r="H186" s="7">
        <v>3966.4</v>
      </c>
      <c r="J186" s="58">
        <v>39052</v>
      </c>
      <c r="K186">
        <v>7.6189999999999998</v>
      </c>
    </row>
    <row r="187" spans="7:11">
      <c r="G187" s="58">
        <v>39022</v>
      </c>
      <c r="H187" s="7">
        <v>3954.5</v>
      </c>
      <c r="J187" s="58">
        <v>39022</v>
      </c>
      <c r="K187">
        <v>7.4240000000000004</v>
      </c>
    </row>
    <row r="188" spans="7:11">
      <c r="G188" s="58">
        <v>38991</v>
      </c>
      <c r="H188" s="7">
        <v>3744.1</v>
      </c>
      <c r="J188" s="58">
        <v>38991</v>
      </c>
      <c r="K188">
        <v>7.625</v>
      </c>
    </row>
    <row r="189" spans="7:11">
      <c r="G189" s="58">
        <v>38961</v>
      </c>
      <c r="H189" s="7">
        <v>3588.4</v>
      </c>
      <c r="J189" s="58">
        <v>38961</v>
      </c>
      <c r="K189">
        <v>7.6420000000000003</v>
      </c>
    </row>
    <row r="190" spans="7:11">
      <c r="G190" s="58">
        <v>38930</v>
      </c>
      <c r="H190" s="7">
        <v>3413.9</v>
      </c>
      <c r="J190" s="58">
        <v>38930</v>
      </c>
      <c r="K190">
        <v>7.891</v>
      </c>
    </row>
    <row r="191" spans="7:11">
      <c r="G191" s="58">
        <v>38899</v>
      </c>
      <c r="H191" s="7">
        <v>3143.2</v>
      </c>
      <c r="J191" s="58">
        <v>38899</v>
      </c>
      <c r="K191">
        <v>8.2379999999999995</v>
      </c>
    </row>
    <row r="192" spans="7:11">
      <c r="G192" s="58">
        <v>38869</v>
      </c>
      <c r="H192" s="7">
        <v>3128.2</v>
      </c>
      <c r="J192" s="58">
        <v>38869</v>
      </c>
      <c r="K192">
        <v>8.1509999999999998</v>
      </c>
    </row>
    <row r="193" spans="7:11">
      <c r="G193" s="58">
        <v>38838</v>
      </c>
      <c r="H193" s="7">
        <v>3071.05</v>
      </c>
      <c r="J193" s="58">
        <v>38838</v>
      </c>
      <c r="K193">
        <v>7.6589999999999998</v>
      </c>
    </row>
    <row r="194" spans="7:11">
      <c r="G194" s="58">
        <v>38808</v>
      </c>
      <c r="H194" s="7">
        <v>3557.6</v>
      </c>
      <c r="J194" s="58">
        <v>38808</v>
      </c>
      <c r="K194">
        <v>7.39</v>
      </c>
    </row>
    <row r="195" spans="7:11">
      <c r="G195" s="58">
        <v>38777</v>
      </c>
      <c r="H195" s="7">
        <v>3402.55</v>
      </c>
      <c r="J195" s="58">
        <v>38777</v>
      </c>
      <c r="K195">
        <v>7.55</v>
      </c>
    </row>
    <row r="196" spans="7:11">
      <c r="G196" s="58">
        <v>38749</v>
      </c>
      <c r="H196" s="7">
        <v>3074.7</v>
      </c>
      <c r="J196" s="58">
        <v>38749</v>
      </c>
      <c r="K196">
        <v>7.3929999999999998</v>
      </c>
    </row>
    <row r="197" spans="7:11">
      <c r="G197" s="58">
        <v>38718</v>
      </c>
      <c r="H197" s="7">
        <v>3001.1</v>
      </c>
      <c r="J197" s="58">
        <v>38718</v>
      </c>
      <c r="K197">
        <v>7.3719999999999999</v>
      </c>
    </row>
    <row r="198" spans="7:11">
      <c r="G198" s="58">
        <v>38687</v>
      </c>
      <c r="H198" s="7">
        <v>2836.55</v>
      </c>
      <c r="J198" s="58">
        <v>38687</v>
      </c>
      <c r="K198">
        <v>7.11</v>
      </c>
    </row>
    <row r="199" spans="7:11">
      <c r="G199" s="58">
        <v>38657</v>
      </c>
      <c r="H199" s="7">
        <v>2652.25</v>
      </c>
      <c r="J199" s="58">
        <v>38657</v>
      </c>
      <c r="K199">
        <v>7.0830000000000002</v>
      </c>
    </row>
    <row r="200" spans="7:11">
      <c r="G200" s="58">
        <v>38626</v>
      </c>
      <c r="H200" s="7">
        <v>2370.9499999999998</v>
      </c>
      <c r="J200" s="58">
        <v>38626</v>
      </c>
      <c r="K200">
        <v>7.0990000000000002</v>
      </c>
    </row>
    <row r="201" spans="7:11">
      <c r="G201" s="58">
        <v>38596</v>
      </c>
      <c r="H201" s="7">
        <v>2601.4</v>
      </c>
      <c r="J201" s="58">
        <v>38596</v>
      </c>
      <c r="K201">
        <v>7.101</v>
      </c>
    </row>
    <row r="202" spans="7:11">
      <c r="G202" s="58">
        <v>38565</v>
      </c>
      <c r="H202" s="7">
        <v>2384.65</v>
      </c>
      <c r="J202" s="58">
        <v>38565</v>
      </c>
      <c r="K202">
        <v>7.0940000000000003</v>
      </c>
    </row>
    <row r="203" spans="7:11">
      <c r="G203" s="58">
        <v>38534</v>
      </c>
      <c r="H203" s="7">
        <v>2312.3000000000002</v>
      </c>
      <c r="J203" s="58">
        <v>38534</v>
      </c>
      <c r="K203">
        <v>6.9939999999999998</v>
      </c>
    </row>
    <row r="204" spans="7:11">
      <c r="G204" s="58">
        <v>38504</v>
      </c>
      <c r="H204" s="7">
        <v>2220.6</v>
      </c>
      <c r="J204" s="58">
        <v>38504</v>
      </c>
      <c r="K204">
        <v>6.907</v>
      </c>
    </row>
    <row r="205" spans="7:11">
      <c r="G205" s="58">
        <v>38473</v>
      </c>
      <c r="H205" s="7">
        <v>2087.5500000000002</v>
      </c>
      <c r="J205" s="58">
        <v>38473</v>
      </c>
      <c r="K205">
        <v>6.9790000000000001</v>
      </c>
    </row>
    <row r="206" spans="7:11">
      <c r="G206" s="58">
        <v>38443</v>
      </c>
      <c r="H206" s="7">
        <v>1902.5</v>
      </c>
      <c r="J206" s="58">
        <v>38443</v>
      </c>
      <c r="K206">
        <v>7.3570000000000002</v>
      </c>
    </row>
    <row r="207" spans="7:11">
      <c r="G207" s="58">
        <v>38412</v>
      </c>
      <c r="H207" s="7">
        <v>2035.65</v>
      </c>
      <c r="J207" s="58">
        <v>38412</v>
      </c>
      <c r="K207">
        <v>6.6760000000000002</v>
      </c>
    </row>
    <row r="208" spans="7:11">
      <c r="G208" s="58">
        <v>38384</v>
      </c>
      <c r="H208" s="7">
        <v>2103.25</v>
      </c>
      <c r="J208" s="58">
        <v>38384</v>
      </c>
      <c r="K208">
        <v>6.5490000000000004</v>
      </c>
    </row>
    <row r="209" spans="7:11">
      <c r="G209" s="58">
        <v>38353</v>
      </c>
      <c r="H209" s="7">
        <v>2057.6</v>
      </c>
      <c r="J209" s="58">
        <v>38353</v>
      </c>
      <c r="K209">
        <v>6.7030000000000003</v>
      </c>
    </row>
    <row r="210" spans="7:11">
      <c r="G210" s="58">
        <v>38322</v>
      </c>
      <c r="H210" s="7">
        <v>2080.5</v>
      </c>
      <c r="J210" s="58">
        <v>38322</v>
      </c>
      <c r="K210">
        <v>6.7060000000000004</v>
      </c>
    </row>
    <row r="211" spans="7:11">
      <c r="G211" s="58">
        <v>38292</v>
      </c>
      <c r="H211" s="7">
        <v>1958.8</v>
      </c>
      <c r="J211" s="58">
        <v>38292</v>
      </c>
      <c r="K211">
        <v>7.1970000000000001</v>
      </c>
    </row>
    <row r="212" spans="7:11">
      <c r="G212" s="58">
        <v>38261</v>
      </c>
      <c r="H212" s="7">
        <v>1786.9</v>
      </c>
      <c r="J212" s="58">
        <v>38261</v>
      </c>
      <c r="K212">
        <v>6.9320000000000004</v>
      </c>
    </row>
    <row r="213" spans="7:11">
      <c r="G213" s="58">
        <v>38231</v>
      </c>
      <c r="H213" s="7">
        <v>1745.5</v>
      </c>
      <c r="J213" s="58">
        <v>38231</v>
      </c>
      <c r="K213">
        <v>6.2439999999999998</v>
      </c>
    </row>
    <row r="214" spans="7:11">
      <c r="G214" s="58">
        <v>38200</v>
      </c>
      <c r="H214" s="7">
        <v>1631.75</v>
      </c>
      <c r="J214" s="58">
        <v>38200</v>
      </c>
      <c r="K214">
        <v>6.0890000000000004</v>
      </c>
    </row>
    <row r="215" spans="7:11">
      <c r="G215" s="58">
        <v>38169</v>
      </c>
      <c r="H215" s="7">
        <v>1632.3</v>
      </c>
      <c r="J215" s="58">
        <v>38169</v>
      </c>
      <c r="K215">
        <v>6.1369999999999996</v>
      </c>
    </row>
    <row r="216" spans="7:11">
      <c r="G216" s="58">
        <v>38139</v>
      </c>
      <c r="H216" s="7">
        <v>1505.6</v>
      </c>
      <c r="J216" s="58">
        <v>38139</v>
      </c>
      <c r="K216">
        <v>5.85</v>
      </c>
    </row>
    <row r="217" spans="7:11">
      <c r="G217" s="58">
        <v>38108</v>
      </c>
      <c r="H217" s="7">
        <v>1483.6</v>
      </c>
      <c r="J217" s="58">
        <v>38108</v>
      </c>
      <c r="K217">
        <v>5.274</v>
      </c>
    </row>
    <row r="218" spans="7:11">
      <c r="G218" s="58">
        <v>38078</v>
      </c>
      <c r="H218" s="7">
        <v>1796.1</v>
      </c>
      <c r="J218" s="58">
        <v>38078</v>
      </c>
      <c r="K218">
        <v>5.117</v>
      </c>
    </row>
    <row r="219" spans="7:11">
      <c r="G219" s="58">
        <v>38047</v>
      </c>
      <c r="H219" s="7">
        <v>1771.9</v>
      </c>
      <c r="J219" s="58">
        <v>38047</v>
      </c>
      <c r="K219">
        <v>5.1470000000000002</v>
      </c>
    </row>
    <row r="220" spans="7:11">
      <c r="G220" s="58">
        <v>38018</v>
      </c>
      <c r="H220" s="7">
        <v>1800.3</v>
      </c>
      <c r="J220" s="58">
        <v>38018</v>
      </c>
      <c r="K220">
        <v>5.2610000000000001</v>
      </c>
    </row>
    <row r="221" spans="7:11">
      <c r="G221" s="58">
        <v>37987</v>
      </c>
      <c r="H221" s="7">
        <v>1809.75</v>
      </c>
      <c r="J221" s="58">
        <v>37987</v>
      </c>
      <c r="K221">
        <v>5.2229999999999999</v>
      </c>
    </row>
    <row r="222" spans="7:11">
      <c r="G222" s="58">
        <v>37956</v>
      </c>
      <c r="H222" s="7">
        <v>1879.75</v>
      </c>
      <c r="J222" s="58">
        <v>37956</v>
      </c>
      <c r="K222">
        <v>5.1219999999999999</v>
      </c>
    </row>
    <row r="223" spans="7:11">
      <c r="G223" s="58">
        <v>37926</v>
      </c>
      <c r="H223" s="7">
        <v>1615.25</v>
      </c>
      <c r="J223" s="58">
        <v>37926</v>
      </c>
      <c r="K223">
        <v>5.1580000000000004</v>
      </c>
    </row>
    <row r="224" spans="7:11">
      <c r="G224" s="58">
        <v>37895</v>
      </c>
      <c r="H224" s="7">
        <v>1555.9</v>
      </c>
      <c r="J224" s="58">
        <v>37895</v>
      </c>
      <c r="K224">
        <v>5.0999999999999996</v>
      </c>
    </row>
    <row r="225" spans="7:11">
      <c r="G225" s="58">
        <v>37865</v>
      </c>
      <c r="H225" s="7">
        <v>1417.1</v>
      </c>
      <c r="J225" s="58">
        <v>37865</v>
      </c>
      <c r="K225">
        <v>5.1740000000000004</v>
      </c>
    </row>
    <row r="226" spans="7:11">
      <c r="G226" s="58">
        <v>37834</v>
      </c>
      <c r="H226" s="7">
        <v>1356.55</v>
      </c>
      <c r="J226" s="58">
        <v>37834</v>
      </c>
      <c r="K226">
        <v>5.2640000000000002</v>
      </c>
    </row>
    <row r="227" spans="7:11">
      <c r="G227" s="58">
        <v>37803</v>
      </c>
      <c r="H227" s="7">
        <v>1185.8499999999999</v>
      </c>
      <c r="J227" s="58">
        <v>37803</v>
      </c>
      <c r="K227">
        <v>5.6159999999999997</v>
      </c>
    </row>
    <row r="228" spans="7:11">
      <c r="G228" s="58">
        <v>37773</v>
      </c>
      <c r="H228" s="7">
        <v>1134.1500000000001</v>
      </c>
      <c r="J228" s="58">
        <v>37773</v>
      </c>
      <c r="K228">
        <v>5.7279999999999998</v>
      </c>
    </row>
    <row r="229" spans="7:11">
      <c r="G229" s="58">
        <v>37742</v>
      </c>
      <c r="H229" s="7">
        <v>1006.8</v>
      </c>
      <c r="J229" s="58">
        <v>37742</v>
      </c>
      <c r="K229">
        <v>5.7969999999999997</v>
      </c>
    </row>
    <row r="230" spans="7:11">
      <c r="G230" s="58">
        <v>37712</v>
      </c>
      <c r="H230">
        <v>934.05</v>
      </c>
      <c r="J230" s="58">
        <v>37712</v>
      </c>
      <c r="K230">
        <v>5.8819999999999997</v>
      </c>
    </row>
    <row r="231" spans="7:11">
      <c r="G231" s="58">
        <v>37681</v>
      </c>
      <c r="H231">
        <v>978.2</v>
      </c>
      <c r="J231" s="58">
        <v>37681</v>
      </c>
      <c r="K231">
        <v>6.1269999999999998</v>
      </c>
    </row>
    <row r="232" spans="7:11">
      <c r="G232" s="58">
        <v>37653</v>
      </c>
      <c r="H232" s="7">
        <v>1063.4000000000001</v>
      </c>
      <c r="J232" s="58">
        <v>37653</v>
      </c>
      <c r="K232">
        <v>5.9660000000000002</v>
      </c>
    </row>
    <row r="233" spans="7:11">
      <c r="G233" s="58">
        <v>37622</v>
      </c>
      <c r="H233" s="7">
        <v>1041.8499999999999</v>
      </c>
      <c r="J233" s="58">
        <v>37622</v>
      </c>
      <c r="K233">
        <v>6.3230000000000004</v>
      </c>
    </row>
    <row r="234" spans="7:11">
      <c r="G234" s="58">
        <v>37591</v>
      </c>
      <c r="H234" s="7">
        <v>1093.5</v>
      </c>
      <c r="J234" s="58">
        <v>37591</v>
      </c>
      <c r="K234">
        <v>6.0830000000000002</v>
      </c>
    </row>
    <row r="235" spans="7:11">
      <c r="G235" s="58">
        <v>37561</v>
      </c>
      <c r="H235" s="7">
        <v>1050.1500000000001</v>
      </c>
      <c r="J235" s="58">
        <v>37561</v>
      </c>
      <c r="K235">
        <v>6.4249999999999998</v>
      </c>
    </row>
    <row r="236" spans="7:11">
      <c r="G236" s="58">
        <v>37530</v>
      </c>
      <c r="H236">
        <v>951.4</v>
      </c>
      <c r="J236" s="58">
        <v>37530</v>
      </c>
      <c r="K236">
        <v>6.9249999999999998</v>
      </c>
    </row>
    <row r="237" spans="7:11">
      <c r="G237" s="58">
        <v>37500</v>
      </c>
      <c r="H237">
        <v>963.15</v>
      </c>
      <c r="J237" s="58">
        <v>37500</v>
      </c>
      <c r="K237">
        <v>7.1680000000000001</v>
      </c>
    </row>
    <row r="238" spans="7:11">
      <c r="G238" s="58">
        <v>37469</v>
      </c>
      <c r="H238" s="7">
        <v>1010.6</v>
      </c>
      <c r="J238" s="58">
        <v>37469</v>
      </c>
      <c r="K238">
        <v>7.1609999999999996</v>
      </c>
    </row>
    <row r="239" spans="7:11">
      <c r="G239" s="58">
        <v>37438</v>
      </c>
      <c r="H239">
        <v>958.9</v>
      </c>
      <c r="J239" s="58">
        <v>37438</v>
      </c>
      <c r="K239">
        <v>7.3079999999999998</v>
      </c>
    </row>
    <row r="240" spans="7:11">
      <c r="G240" s="58">
        <v>37408</v>
      </c>
      <c r="H240" s="7">
        <v>1057.8</v>
      </c>
      <c r="J240" s="58">
        <v>37408</v>
      </c>
      <c r="K240">
        <v>7.4850000000000003</v>
      </c>
    </row>
    <row r="241" spans="7:11">
      <c r="G241" s="58">
        <v>37377</v>
      </c>
      <c r="H241" s="7">
        <v>1028.8</v>
      </c>
      <c r="J241" s="58">
        <v>37377</v>
      </c>
      <c r="K241">
        <v>7.7229999999999999</v>
      </c>
    </row>
    <row r="242" spans="7:11">
      <c r="G242" s="58">
        <v>37347</v>
      </c>
      <c r="H242" s="7">
        <v>1084.5</v>
      </c>
      <c r="J242" s="58">
        <v>37347</v>
      </c>
      <c r="K242">
        <v>7.41</v>
      </c>
    </row>
    <row r="243" spans="7:11">
      <c r="G243" s="58">
        <v>37316</v>
      </c>
      <c r="H243" s="7">
        <v>1129.55</v>
      </c>
      <c r="J243" s="58">
        <v>37316</v>
      </c>
      <c r="K243">
        <v>7.359</v>
      </c>
    </row>
    <row r="244" spans="7:11">
      <c r="G244" s="58">
        <v>37288</v>
      </c>
      <c r="H244" s="7">
        <v>1142.05</v>
      </c>
      <c r="J244" s="58">
        <v>37288</v>
      </c>
      <c r="K244">
        <v>7.6269999999999998</v>
      </c>
    </row>
    <row r="245" spans="7:11">
      <c r="G245" s="58">
        <v>37257</v>
      </c>
      <c r="H245" s="7">
        <v>1075.4000000000001</v>
      </c>
      <c r="J245" s="58">
        <v>37257</v>
      </c>
      <c r="K245">
        <v>7.6689999999999996</v>
      </c>
    </row>
    <row r="246" spans="7:11">
      <c r="G246" s="58">
        <v>37226</v>
      </c>
      <c r="H246" s="7">
        <v>1059.05</v>
      </c>
      <c r="J246" s="58">
        <v>37226</v>
      </c>
      <c r="K246">
        <v>7.9390000000000001</v>
      </c>
    </row>
    <row r="247" spans="7:11">
      <c r="G247" s="58">
        <v>37196</v>
      </c>
      <c r="H247" s="7">
        <v>1067.1500000000001</v>
      </c>
      <c r="J247" s="58">
        <v>37196</v>
      </c>
      <c r="K247">
        <v>7.88</v>
      </c>
    </row>
    <row r="248" spans="7:11">
      <c r="G248" s="58">
        <v>37165</v>
      </c>
      <c r="H248">
        <v>971.9</v>
      </c>
      <c r="J248" s="58">
        <v>37165</v>
      </c>
      <c r="K248">
        <v>8.8000000000000007</v>
      </c>
    </row>
    <row r="249" spans="7:11">
      <c r="G249" s="58">
        <v>37135</v>
      </c>
      <c r="H249">
        <v>913.85</v>
      </c>
      <c r="J249" s="58">
        <v>37135</v>
      </c>
      <c r="K249">
        <v>9.1219999999999999</v>
      </c>
    </row>
    <row r="250" spans="7:11">
      <c r="G250" s="58">
        <v>37104</v>
      </c>
      <c r="H250" s="7">
        <v>1053.75</v>
      </c>
      <c r="J250" s="58">
        <v>37104</v>
      </c>
      <c r="K250">
        <v>9.1140000000000008</v>
      </c>
    </row>
    <row r="251" spans="7:11">
      <c r="G251" s="58">
        <v>37073</v>
      </c>
      <c r="H251" s="7">
        <v>1072.8499999999999</v>
      </c>
      <c r="J251" s="58">
        <v>37073</v>
      </c>
      <c r="K251">
        <v>9.3629999999999995</v>
      </c>
    </row>
    <row r="252" spans="7:11">
      <c r="G252" s="58">
        <v>37043</v>
      </c>
      <c r="H252" s="7">
        <v>1107.9000000000001</v>
      </c>
      <c r="J252" s="58">
        <v>37043</v>
      </c>
      <c r="K252">
        <v>9.5009999999999994</v>
      </c>
    </row>
    <row r="253" spans="7:11">
      <c r="G253" s="58">
        <v>37012</v>
      </c>
      <c r="H253" s="7">
        <v>1167.9000000000001</v>
      </c>
      <c r="J253" s="58">
        <v>37012</v>
      </c>
      <c r="K253">
        <v>9.7620000000000005</v>
      </c>
    </row>
    <row r="254" spans="7:11">
      <c r="G254" s="58">
        <v>36982</v>
      </c>
      <c r="H254" s="7">
        <v>1125.25</v>
      </c>
      <c r="J254" s="58">
        <v>36982</v>
      </c>
      <c r="K254">
        <v>10.125</v>
      </c>
    </row>
    <row r="255" spans="7:11">
      <c r="G255" s="58">
        <v>36951</v>
      </c>
      <c r="H255" s="7">
        <v>1148.2</v>
      </c>
      <c r="J255" s="58">
        <v>36951</v>
      </c>
      <c r="K255">
        <v>10.333</v>
      </c>
    </row>
    <row r="256" spans="7:11">
      <c r="G256" s="58">
        <v>36923</v>
      </c>
      <c r="H256" s="7">
        <v>1351.4</v>
      </c>
      <c r="J256" s="58">
        <v>36923</v>
      </c>
      <c r="K256">
        <v>10.077999999999999</v>
      </c>
    </row>
    <row r="257" spans="7:11">
      <c r="G257" s="58">
        <v>36892</v>
      </c>
      <c r="H257" s="7">
        <v>1371.7</v>
      </c>
      <c r="J257" s="58">
        <v>36892</v>
      </c>
      <c r="K257">
        <v>10.423999999999999</v>
      </c>
    </row>
    <row r="258" spans="7:11">
      <c r="G258" s="58">
        <v>36861</v>
      </c>
      <c r="H258" s="7">
        <v>1263.55</v>
      </c>
      <c r="J258" s="58">
        <v>36861</v>
      </c>
      <c r="K258">
        <v>10.884</v>
      </c>
    </row>
    <row r="259" spans="7:11">
      <c r="G259" s="58">
        <v>36831</v>
      </c>
      <c r="H259" s="7">
        <v>1268.1500000000001</v>
      </c>
      <c r="J259" s="58">
        <v>36831</v>
      </c>
      <c r="K259">
        <v>11.348000000000001</v>
      </c>
    </row>
    <row r="260" spans="7:11">
      <c r="G260" s="58">
        <v>36800</v>
      </c>
      <c r="H260" s="7">
        <v>1172.75</v>
      </c>
      <c r="J260" s="58">
        <v>36800</v>
      </c>
      <c r="K260">
        <v>11.6</v>
      </c>
    </row>
    <row r="261" spans="7:11">
      <c r="G261" s="58">
        <v>36770</v>
      </c>
      <c r="H261" s="7">
        <v>1271.6500000000001</v>
      </c>
      <c r="J261" s="58">
        <v>36770</v>
      </c>
      <c r="K261">
        <v>11.54</v>
      </c>
    </row>
    <row r="262" spans="7:11">
      <c r="G262" s="58">
        <v>36739</v>
      </c>
      <c r="H262" s="7">
        <v>1394.1</v>
      </c>
      <c r="J262" s="58">
        <v>36739</v>
      </c>
      <c r="K262">
        <v>11.505000000000001</v>
      </c>
    </row>
    <row r="263" spans="7:11">
      <c r="G263" s="58">
        <v>36708</v>
      </c>
      <c r="H263" s="7">
        <v>1332.85</v>
      </c>
      <c r="J263" s="58">
        <v>36708</v>
      </c>
      <c r="K263">
        <v>11.353999999999999</v>
      </c>
    </row>
    <row r="264" spans="7:11">
      <c r="G264" s="58">
        <v>36678</v>
      </c>
      <c r="H264" s="7">
        <v>1471.45</v>
      </c>
      <c r="J264" s="58">
        <v>36678</v>
      </c>
      <c r="K264">
        <v>11.058999999999999</v>
      </c>
    </row>
    <row r="265" spans="7:11">
      <c r="G265" s="58">
        <v>36647</v>
      </c>
      <c r="H265" s="7">
        <v>1380.45</v>
      </c>
      <c r="J265" s="58">
        <v>36647</v>
      </c>
      <c r="K265">
        <v>10.827</v>
      </c>
    </row>
    <row r="266" spans="7:11">
      <c r="G266" s="58">
        <v>36617</v>
      </c>
      <c r="H266" s="7">
        <v>1406.55</v>
      </c>
      <c r="J266" s="58">
        <v>36617</v>
      </c>
      <c r="K266">
        <v>10.364000000000001</v>
      </c>
    </row>
    <row r="267" spans="7:11">
      <c r="G267" s="58">
        <v>36586</v>
      </c>
      <c r="H267" s="7">
        <v>1528.45</v>
      </c>
      <c r="J267" s="58">
        <v>36586</v>
      </c>
      <c r="K267">
        <v>10.756</v>
      </c>
    </row>
    <row r="268" spans="7:11">
      <c r="G268" s="58">
        <v>36557</v>
      </c>
      <c r="H268" s="7">
        <v>1654.8</v>
      </c>
      <c r="J268" s="58">
        <v>36557</v>
      </c>
      <c r="K268">
        <v>10.404999999999999</v>
      </c>
    </row>
    <row r="269" spans="7:11">
      <c r="G269" s="58">
        <v>36526</v>
      </c>
      <c r="H269" s="7">
        <v>1546.2</v>
      </c>
      <c r="J269" s="58">
        <v>36526</v>
      </c>
      <c r="K269">
        <v>10.897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38"/>
  <sheetViews>
    <sheetView topLeftCell="A18" workbookViewId="0">
      <selection activeCell="B30" sqref="B30"/>
    </sheetView>
  </sheetViews>
  <sheetFormatPr defaultRowHeight="15"/>
  <cols>
    <col min="1" max="1" width="26" bestFit="1" customWidth="1"/>
    <col min="2" max="2" width="20.5703125" bestFit="1" customWidth="1"/>
    <col min="3" max="3" width="10.5703125" bestFit="1" customWidth="1"/>
    <col min="4" max="4" width="12" bestFit="1" customWidth="1"/>
  </cols>
  <sheetData>
    <row r="1" spans="1:2">
      <c r="A1" s="16" t="s">
        <v>1008</v>
      </c>
      <c r="B1" s="59">
        <f>B2+B4*B3</f>
        <v>0.17036290464702489</v>
      </c>
    </row>
    <row r="2" spans="1:2">
      <c r="A2" t="s">
        <v>1009</v>
      </c>
      <c r="B2" s="31">
        <f>'RF &amp; RP'!C25</f>
        <v>7.3958253968253979E-2</v>
      </c>
    </row>
    <row r="3" spans="1:2">
      <c r="A3" t="s">
        <v>1010</v>
      </c>
      <c r="B3" s="31">
        <f>'RF &amp; RP'!D25</f>
        <v>0.10009710018774501</v>
      </c>
    </row>
    <row r="4" spans="1:2">
      <c r="A4" t="s">
        <v>1011</v>
      </c>
      <c r="B4">
        <f>BETA!M2</f>
        <v>0.96311132388402421</v>
      </c>
    </row>
    <row r="6" spans="1:2">
      <c r="A6" s="16"/>
      <c r="B6" s="61"/>
    </row>
    <row r="7" spans="1:2">
      <c r="A7" s="16" t="s">
        <v>1027</v>
      </c>
      <c r="B7" s="28">
        <f>Ratio!F38*Ratio!F11</f>
        <v>0.12550536887463451</v>
      </c>
    </row>
    <row r="8" spans="1:2">
      <c r="A8" s="16" t="s">
        <v>1028</v>
      </c>
      <c r="B8" s="47">
        <v>0.08</v>
      </c>
    </row>
    <row r="11" spans="1:2" ht="18.75">
      <c r="A11" s="66" t="s">
        <v>1033</v>
      </c>
      <c r="B11" s="20">
        <f>B13*B14+B12*B15</f>
        <v>0.16573423333256668</v>
      </c>
    </row>
    <row r="12" spans="1:2">
      <c r="A12" s="63" t="s">
        <v>1034</v>
      </c>
      <c r="B12" s="19">
        <f>Ratio!F32/(1+Ratio!F32)</f>
        <v>4.9051810473324228E-2</v>
      </c>
    </row>
    <row r="13" spans="1:2">
      <c r="A13" s="63" t="s">
        <v>1035</v>
      </c>
      <c r="B13" s="45">
        <f>1-B12</f>
        <v>0.95094818952667581</v>
      </c>
    </row>
    <row r="14" spans="1:2">
      <c r="A14" s="63" t="s">
        <v>1037</v>
      </c>
      <c r="B14" s="31">
        <f>B1</f>
        <v>0.17036290464702489</v>
      </c>
    </row>
    <row r="15" spans="1:2">
      <c r="A15" s="63" t="s">
        <v>1036</v>
      </c>
      <c r="B15" s="67">
        <f>'Profit and Loss Statement'!H23*(1-'Profit and Loss Statement'!H33)</f>
        <v>7.6000000000000012E-2</v>
      </c>
    </row>
    <row r="16" spans="1:2">
      <c r="A16" s="63"/>
    </row>
    <row r="18" spans="1:4" ht="18.75">
      <c r="A18" s="65" t="s">
        <v>1038</v>
      </c>
      <c r="B18" s="66" t="s">
        <v>1048</v>
      </c>
      <c r="C18" s="66" t="s">
        <v>1049</v>
      </c>
    </row>
    <row r="19" spans="1:4">
      <c r="A19" s="62" t="s">
        <v>1039</v>
      </c>
      <c r="B19" s="7">
        <f ca="1">'Profit and Loss Statement'!G32</f>
        <v>7142.6728871134037</v>
      </c>
      <c r="C19" s="7">
        <f ca="1">'Profit and Loss Statement'!H32</f>
        <v>8513.4375920928742</v>
      </c>
    </row>
    <row r="20" spans="1:4">
      <c r="A20" s="62" t="s">
        <v>1040</v>
      </c>
      <c r="B20" s="26">
        <f>'Profit and Loss Statement'!G19</f>
        <v>1511.9221</v>
      </c>
      <c r="C20" s="26">
        <f>'Profit and Loss Statement'!H19</f>
        <v>1455.6204</v>
      </c>
    </row>
    <row r="21" spans="1:4">
      <c r="A21" s="62" t="s">
        <v>1041</v>
      </c>
      <c r="B21" s="26">
        <f ca="1">'Balance Sheet'!G55</f>
        <v>453.41000000000577</v>
      </c>
      <c r="C21" s="26">
        <f ca="1">'Balance Sheet'!H55</f>
        <v>800</v>
      </c>
    </row>
    <row r="22" spans="1:4">
      <c r="A22" s="62" t="s">
        <v>1042</v>
      </c>
      <c r="B22">
        <f>Capex!E19</f>
        <v>1100</v>
      </c>
      <c r="C22">
        <f>Capex!F19</f>
        <v>1000</v>
      </c>
    </row>
    <row r="23" spans="1:4">
      <c r="A23" s="62" t="s">
        <v>1043</v>
      </c>
      <c r="B23" s="26">
        <f>'Balance Sheet'!G37+'Balance Sheet'!G43-'Balance Sheet'!F37+'Balance Sheet'!F43</f>
        <v>0</v>
      </c>
      <c r="C23" s="26">
        <f>'Balance Sheet'!H37+'Balance Sheet'!H43-'Balance Sheet'!G37+'Balance Sheet'!G43</f>
        <v>0</v>
      </c>
    </row>
    <row r="24" spans="1:4">
      <c r="A24" s="64" t="s">
        <v>1038</v>
      </c>
      <c r="B24" s="17">
        <f ca="1">B19+B20+B21-B22+B23</f>
        <v>8008.0049871134088</v>
      </c>
      <c r="C24" s="17">
        <f t="shared" ref="C24" ca="1" si="0">C19+C20-C21-C22+C23</f>
        <v>8169.057992092874</v>
      </c>
      <c r="D24" s="39">
        <f ca="1">C24*(1+B7)/(B1-B7)/(1+B1)</f>
        <v>175131.2267800582</v>
      </c>
    </row>
    <row r="25" spans="1:4">
      <c r="A25" s="62" t="s">
        <v>1019</v>
      </c>
      <c r="B25">
        <v>1</v>
      </c>
      <c r="C25">
        <v>2</v>
      </c>
      <c r="D25">
        <v>2</v>
      </c>
    </row>
    <row r="26" spans="1:4">
      <c r="A26" s="64" t="s">
        <v>1044</v>
      </c>
      <c r="B26" s="39">
        <f ca="1">B24/(1+$B$1)^B25</f>
        <v>6842.3263889490581</v>
      </c>
      <c r="C26" s="39">
        <f t="shared" ref="C26" ca="1" si="1">C24/(1+$B$1)^C25</f>
        <v>5963.9072797345125</v>
      </c>
      <c r="D26" s="39">
        <f t="shared" ref="D26" ca="1" si="2">D24/(1+$B$1)^D25</f>
        <v>127856.40637064906</v>
      </c>
    </row>
    <row r="27" spans="1:4">
      <c r="A27" s="62" t="s">
        <v>1045</v>
      </c>
      <c r="B27" s="26">
        <f ca="1">SUM(B26:D26)</f>
        <v>140662.64003933262</v>
      </c>
    </row>
    <row r="28" spans="1:4">
      <c r="A28" s="62" t="s">
        <v>1046</v>
      </c>
      <c r="B28" s="26">
        <f>Ratio!H2</f>
        <v>178.79</v>
      </c>
    </row>
    <row r="29" spans="1:4">
      <c r="A29" s="64" t="s">
        <v>1047</v>
      </c>
      <c r="B29" s="39">
        <f ca="1">B27/B28</f>
        <v>786.74780490705643</v>
      </c>
    </row>
    <row r="32" spans="1:4" ht="18.75">
      <c r="A32" s="65"/>
    </row>
    <row r="33" spans="1:3">
      <c r="B33" s="7"/>
      <c r="C33" s="7"/>
    </row>
    <row r="35" spans="1:3">
      <c r="B35" s="26"/>
      <c r="C35" s="26"/>
    </row>
    <row r="38" spans="1:3">
      <c r="A38" s="16"/>
      <c r="B38" s="17"/>
      <c r="C38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J33"/>
  <sheetViews>
    <sheetView topLeftCell="A14" workbookViewId="0">
      <selection activeCell="A37" sqref="A37"/>
    </sheetView>
  </sheetViews>
  <sheetFormatPr defaultRowHeight="15"/>
  <cols>
    <col min="1" max="1" width="67.5703125" bestFit="1" customWidth="1"/>
    <col min="2" max="8" width="13.28515625" bestFit="1" customWidth="1"/>
  </cols>
  <sheetData>
    <row r="3" spans="1:10" ht="23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127</v>
      </c>
      <c r="H3" s="18" t="s">
        <v>128</v>
      </c>
    </row>
    <row r="4" spans="1:10">
      <c r="A4" s="8" t="s">
        <v>55</v>
      </c>
      <c r="B4" s="17">
        <v>44734.6</v>
      </c>
      <c r="C4" s="17">
        <v>54931.07</v>
      </c>
      <c r="D4" s="17">
        <v>65198.32</v>
      </c>
      <c r="E4" s="17">
        <v>67869.5</v>
      </c>
      <c r="F4" s="17">
        <v>86963.81</v>
      </c>
      <c r="G4" s="48">
        <f>'Revenue Forecasting'!G5</f>
        <v>108581.5675</v>
      </c>
      <c r="H4" s="48">
        <f>'Revenue Forecasting'!H5</f>
        <v>128036.52262500003</v>
      </c>
    </row>
    <row r="5" spans="1:10">
      <c r="A5" t="s">
        <v>56</v>
      </c>
      <c r="B5" s="7">
        <v>-4501.26</v>
      </c>
      <c r="C5">
        <v>-875.45</v>
      </c>
      <c r="D5">
        <v>0</v>
      </c>
      <c r="E5">
        <v>0</v>
      </c>
      <c r="F5">
        <v>0</v>
      </c>
      <c r="G5">
        <v>0</v>
      </c>
      <c r="H5">
        <v>0</v>
      </c>
    </row>
    <row r="6" spans="1:10">
      <c r="A6" s="73" t="s">
        <v>57</v>
      </c>
      <c r="B6" s="17">
        <f>SUM(B4:B5)</f>
        <v>40233.339999999997</v>
      </c>
      <c r="C6" s="17">
        <f>SUM(C4:C5)</f>
        <v>54055.62</v>
      </c>
      <c r="D6" s="17">
        <f>SUM(D4:D5)</f>
        <v>65198.32</v>
      </c>
      <c r="E6" s="17">
        <f>SUM(E4:E5)</f>
        <v>67869.5</v>
      </c>
      <c r="F6" s="17">
        <f>SUM(F4:F5)</f>
        <v>86963.81</v>
      </c>
      <c r="G6" s="48">
        <f t="shared" ref="G6:H6" si="0">SUM(G4:G5)</f>
        <v>108581.5675</v>
      </c>
      <c r="H6" s="48">
        <f t="shared" si="0"/>
        <v>128036.52262500003</v>
      </c>
      <c r="J6" s="28"/>
    </row>
    <row r="7" spans="1:10">
      <c r="A7" t="s">
        <v>58</v>
      </c>
      <c r="B7" s="7">
        <v>15111.8</v>
      </c>
      <c r="C7" s="7">
        <v>21875.56</v>
      </c>
      <c r="D7" s="7">
        <v>31663.55</v>
      </c>
      <c r="E7" s="7">
        <v>31053.58</v>
      </c>
      <c r="F7" s="7">
        <v>35481.919999999998</v>
      </c>
    </row>
    <row r="8" spans="1:10">
      <c r="A8" t="s">
        <v>59</v>
      </c>
      <c r="B8" s="7">
        <v>7874.1</v>
      </c>
      <c r="C8" s="7">
        <v>10641.73</v>
      </c>
      <c r="D8" s="7">
        <v>9760.49</v>
      </c>
      <c r="E8" s="7">
        <v>10492.86</v>
      </c>
      <c r="F8" s="7">
        <v>13978.11</v>
      </c>
    </row>
    <row r="9" spans="1:10">
      <c r="A9" t="s">
        <v>60</v>
      </c>
      <c r="B9" s="7">
        <v>2183.2600000000002</v>
      </c>
      <c r="C9">
        <v>-991.09</v>
      </c>
      <c r="D9" s="7">
        <v>-2422.35</v>
      </c>
      <c r="E9" s="7">
        <v>-2527.98</v>
      </c>
      <c r="F9" s="7">
        <v>1154.26</v>
      </c>
    </row>
    <row r="10" spans="1:10">
      <c r="A10" s="8" t="s">
        <v>61</v>
      </c>
      <c r="B10" s="17">
        <f>SUM(B7:B9)</f>
        <v>25169.160000000003</v>
      </c>
      <c r="C10" s="17">
        <f>SUM(C7:C9)</f>
        <v>31526.2</v>
      </c>
      <c r="D10" s="17">
        <f>SUM(D7:D9)</f>
        <v>39001.69</v>
      </c>
      <c r="E10" s="17">
        <f>SUM(E7:E9)</f>
        <v>39018.46</v>
      </c>
      <c r="F10" s="17">
        <f>SUM(F7:F9)</f>
        <v>50614.29</v>
      </c>
    </row>
    <row r="11" spans="1:10">
      <c r="A11" s="73" t="s">
        <v>62</v>
      </c>
      <c r="B11" s="17">
        <f>B6-B10</f>
        <v>15064.179999999993</v>
      </c>
      <c r="C11" s="17">
        <f>C6-C10</f>
        <v>22529.420000000002</v>
      </c>
      <c r="D11" s="17">
        <f>D6-D10</f>
        <v>26196.629999999997</v>
      </c>
      <c r="E11" s="17">
        <f>E6-E10</f>
        <v>28851.040000000001</v>
      </c>
      <c r="F11" s="17">
        <f>F6-F10</f>
        <v>36349.519999999997</v>
      </c>
    </row>
    <row r="12" spans="1:10">
      <c r="A12" t="s">
        <v>63</v>
      </c>
      <c r="B12" s="7">
        <v>0</v>
      </c>
      <c r="C12">
        <v>0</v>
      </c>
      <c r="D12" s="7">
        <v>0</v>
      </c>
      <c r="E12" s="7">
        <v>0</v>
      </c>
      <c r="F12" s="7">
        <v>0</v>
      </c>
    </row>
    <row r="13" spans="1:10">
      <c r="A13" t="s">
        <v>64</v>
      </c>
      <c r="B13" s="7">
        <v>5004.28</v>
      </c>
      <c r="C13" s="7">
        <v>5733.06</v>
      </c>
      <c r="D13" s="7">
        <v>7014.65</v>
      </c>
      <c r="E13" s="7">
        <v>7885.46</v>
      </c>
      <c r="F13" s="7">
        <v>7701.3</v>
      </c>
    </row>
    <row r="14" spans="1:10">
      <c r="A14" t="s">
        <v>65</v>
      </c>
      <c r="B14" s="7">
        <v>12752.42</v>
      </c>
      <c r="C14" s="7">
        <v>13326.81</v>
      </c>
      <c r="D14" s="7">
        <v>14613.24</v>
      </c>
      <c r="E14" s="7">
        <v>16891.310000000001</v>
      </c>
      <c r="F14" s="7">
        <v>20678.939999999999</v>
      </c>
    </row>
    <row r="15" spans="1:10">
      <c r="A15" s="8" t="s">
        <v>66</v>
      </c>
      <c r="B15" s="17">
        <f>SUM(B12:B14)</f>
        <v>17756.7</v>
      </c>
      <c r="C15" s="16">
        <f>SUM(C12:C14)</f>
        <v>19059.87</v>
      </c>
      <c r="D15" s="17">
        <f>SUM(D12:D14)</f>
        <v>21627.89</v>
      </c>
      <c r="E15" s="17">
        <f>SUM(E12:E14)</f>
        <v>24776.77</v>
      </c>
      <c r="F15" s="17">
        <f>SUM(F13:F14)</f>
        <v>28380.239999999998</v>
      </c>
    </row>
    <row r="16" spans="1:10">
      <c r="A16" s="73" t="s">
        <v>67</v>
      </c>
      <c r="B16" s="17">
        <f>B11-B15</f>
        <v>-2692.5200000000077</v>
      </c>
      <c r="C16" s="17">
        <f>C11-C15</f>
        <v>3469.5500000000029</v>
      </c>
      <c r="D16" s="17">
        <f>D11-D15</f>
        <v>4568.739999999998</v>
      </c>
      <c r="E16" s="17">
        <f>E11-E15</f>
        <v>4074.2700000000004</v>
      </c>
      <c r="F16" s="17">
        <f>F11-F15</f>
        <v>7969.2799999999988</v>
      </c>
      <c r="G16" s="48">
        <f>G6*'P&amp;L Common Size'!G14</f>
        <v>10858.156750000002</v>
      </c>
      <c r="H16" s="48">
        <f>H6*'P&amp;L Common Size'!H14</f>
        <v>12163.469649375003</v>
      </c>
    </row>
    <row r="17" spans="1:8">
      <c r="A17" s="10" t="s">
        <v>68</v>
      </c>
      <c r="B17">
        <v>317.8</v>
      </c>
      <c r="C17">
        <v>160.52000000000001</v>
      </c>
      <c r="D17">
        <v>204.93</v>
      </c>
      <c r="E17">
        <v>145.68</v>
      </c>
      <c r="F17">
        <v>158.05000000000001</v>
      </c>
      <c r="G17" s="52">
        <f ca="1">G18*('Balance Sheet'!G11+'Balance Sheet'!G22+'Balance Sheet'!G23)</f>
        <v>292.87019948453616</v>
      </c>
      <c r="H17" s="52">
        <f ca="1">H18*('Balance Sheet'!H11+'Balance Sheet'!H22+'Balance Sheet'!H23)</f>
        <v>609.58331916825125</v>
      </c>
    </row>
    <row r="18" spans="1:8">
      <c r="A18" s="11" t="s">
        <v>69</v>
      </c>
      <c r="B18" s="19">
        <f>B17/('Balance Sheet'!B11+'Balance Sheet'!B22+'Balance Sheet'!B23)</f>
        <v>0.10084374930586627</v>
      </c>
      <c r="C18" s="19">
        <f>C17/('Balance Sheet'!C11+'Balance Sheet'!C22+'Balance Sheet'!C23)</f>
        <v>7.0378505881682388E-2</v>
      </c>
      <c r="D18" s="19">
        <f>D17/('Balance Sheet'!D11+'Balance Sheet'!D22+'Balance Sheet'!D23)</f>
        <v>0.2036409527689724</v>
      </c>
      <c r="E18" s="19">
        <f>E17/('Balance Sheet'!E11+'Balance Sheet'!E22+'Balance Sheet'!E23)</f>
        <v>0.30367081483334379</v>
      </c>
      <c r="F18" s="19">
        <f>F17/('Balance Sheet'!F11+'Balance Sheet'!F22+'Balance Sheet'!F23)</f>
        <v>4.1982654430026696E-2</v>
      </c>
      <c r="G18" s="37">
        <v>0.04</v>
      </c>
      <c r="H18" s="37">
        <v>0.04</v>
      </c>
    </row>
    <row r="19" spans="1:8">
      <c r="A19" s="10" t="s">
        <v>70</v>
      </c>
      <c r="B19" s="7">
        <v>1161.48</v>
      </c>
      <c r="C19" s="7">
        <v>1237.78</v>
      </c>
      <c r="D19" s="7">
        <v>1289.27</v>
      </c>
      <c r="E19" s="7">
        <v>1393.74</v>
      </c>
      <c r="F19" s="7">
        <v>1555.17</v>
      </c>
      <c r="G19">
        <f>G20*Capex!E14</f>
        <v>1511.9221</v>
      </c>
      <c r="H19">
        <f>H20*Capex!F14</f>
        <v>1455.6204</v>
      </c>
    </row>
    <row r="20" spans="1:8">
      <c r="A20" s="11" t="s">
        <v>71</v>
      </c>
      <c r="D20" s="19">
        <f>D19/Capex!B14</f>
        <v>6.3343336438422923E-2</v>
      </c>
      <c r="E20" s="19">
        <f>E19/Capex!C14</f>
        <v>6.3755243977916626E-2</v>
      </c>
      <c r="F20" s="19">
        <f>F19/Capex!D14</f>
        <v>7.0178074885132627E-2</v>
      </c>
      <c r="G20" s="46">
        <v>6.5000000000000002E-2</v>
      </c>
      <c r="H20" s="46">
        <v>0.06</v>
      </c>
    </row>
    <row r="21" spans="1:8">
      <c r="A21" s="74" t="s">
        <v>72</v>
      </c>
      <c r="B21" s="17">
        <f>B16-B19+B17</f>
        <v>-3536.2000000000075</v>
      </c>
      <c r="C21" s="17">
        <f>C16+C17-C19</f>
        <v>2392.2900000000027</v>
      </c>
      <c r="D21" s="17">
        <f>D16+D17-D19</f>
        <v>3484.3999999999983</v>
      </c>
      <c r="E21" s="17">
        <f>E16+E17-E19</f>
        <v>2826.2100000000009</v>
      </c>
      <c r="F21" s="17">
        <f>F16+F17-F19</f>
        <v>6572.1599999999989</v>
      </c>
      <c r="G21" s="48">
        <f t="shared" ref="G21:H21" ca="1" si="1">G16+G17-G19</f>
        <v>9639.1048494845381</v>
      </c>
      <c r="H21" s="48">
        <f t="shared" ca="1" si="1"/>
        <v>11317.432568543254</v>
      </c>
    </row>
    <row r="22" spans="1:8">
      <c r="A22" s="10" t="s">
        <v>73</v>
      </c>
      <c r="B22" s="7">
        <v>-2124.64</v>
      </c>
      <c r="C22" s="7">
        <v>1808.8</v>
      </c>
      <c r="D22" s="7">
        <v>2245.12</v>
      </c>
      <c r="E22" s="7">
        <v>2413.41</v>
      </c>
      <c r="F22" s="7">
        <v>1737.3</v>
      </c>
      <c r="G22" s="7">
        <f>G23*(('Balance Sheet'!F37+'Balance Sheet'!G37)/2)</f>
        <v>115.54100000000001</v>
      </c>
      <c r="H22" s="7">
        <f>H23*(('Balance Sheet'!G37+'Balance Sheet'!H37)/2)</f>
        <v>115.54100000000001</v>
      </c>
    </row>
    <row r="23" spans="1:8">
      <c r="A23" s="10"/>
      <c r="B23" s="7"/>
      <c r="C23" s="19">
        <f>C22/(('Balance Sheet'!C37+'Balance Sheet'!B37+'Balance Sheet'!C38+'Balance Sheet'!B38+'Balance Sheet'!C43+'Balance Sheet'!B43+'Balance Sheet'!C47+'Balance Sheet'!B47)/2)</f>
        <v>9.4708463076632277E-2</v>
      </c>
      <c r="D23" s="19">
        <f>D22/(('Balance Sheet'!D37+'Balance Sheet'!C37+'Balance Sheet'!D38+'Balance Sheet'!C38+'Balance Sheet'!D43+'Balance Sheet'!C43+'Balance Sheet'!D47+'Balance Sheet'!C47)/2)</f>
        <v>0.11890804291794806</v>
      </c>
      <c r="E23" s="19">
        <f>E22/(('Balance Sheet'!E37+'Balance Sheet'!D37+'Balance Sheet'!E38+'Balance Sheet'!D38+'Balance Sheet'!E43+'Balance Sheet'!D43+'Balance Sheet'!E47+'Balance Sheet'!D47)/2)</f>
        <v>0.13435678777599908</v>
      </c>
      <c r="F23" s="19">
        <f>F22/(('Balance Sheet'!F37+'Balance Sheet'!E37+'Balance Sheet'!F38+'Balance Sheet'!E38+'Balance Sheet'!F43+'Balance Sheet'!E43+'Balance Sheet'!F47+'Balance Sheet'!E47)/2)</f>
        <v>0.12396256363400897</v>
      </c>
      <c r="G23" s="71">
        <v>0.1</v>
      </c>
      <c r="H23" s="71">
        <v>0.1</v>
      </c>
    </row>
    <row r="24" spans="1:8">
      <c r="A24" s="74" t="s">
        <v>74</v>
      </c>
      <c r="B24" s="17">
        <f>B21+B22</f>
        <v>-5660.8400000000074</v>
      </c>
      <c r="C24" s="17">
        <f t="shared" ref="C24:H24" si="2">C21-C22</f>
        <v>583.49000000000274</v>
      </c>
      <c r="D24" s="17">
        <f t="shared" si="2"/>
        <v>1239.2799999999984</v>
      </c>
      <c r="E24" s="17">
        <f t="shared" si="2"/>
        <v>412.80000000000109</v>
      </c>
      <c r="F24" s="17">
        <f t="shared" si="2"/>
        <v>4834.8599999999988</v>
      </c>
      <c r="G24" s="48">
        <f t="shared" ca="1" si="2"/>
        <v>9523.5638494845389</v>
      </c>
      <c r="H24" s="48">
        <f t="shared" ca="1" si="2"/>
        <v>11201.891568543255</v>
      </c>
    </row>
    <row r="25" spans="1:8">
      <c r="A25" t="s">
        <v>75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t="s">
        <v>76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74" t="s">
        <v>77</v>
      </c>
      <c r="B27" s="17">
        <f t="shared" ref="B27:G27" si="3">SUM(B24:B26)</f>
        <v>-5660.8400000000074</v>
      </c>
      <c r="C27" s="17">
        <f t="shared" si="3"/>
        <v>583.49000000000274</v>
      </c>
      <c r="D27" s="17">
        <f t="shared" si="3"/>
        <v>1239.2799999999984</v>
      </c>
      <c r="E27" s="17">
        <f t="shared" si="3"/>
        <v>412.80000000000109</v>
      </c>
      <c r="F27" s="17">
        <f t="shared" si="3"/>
        <v>4834.8599999999988</v>
      </c>
      <c r="G27" s="48">
        <f t="shared" ca="1" si="3"/>
        <v>9523.5638494845389</v>
      </c>
      <c r="H27" s="48">
        <f t="shared" ref="H27" ca="1" si="4">SUM(H24:H26)</f>
        <v>11201.891568543255</v>
      </c>
    </row>
    <row r="28" spans="1:8">
      <c r="A28" t="s">
        <v>78</v>
      </c>
      <c r="C28">
        <v>175.92</v>
      </c>
      <c r="D28">
        <v>260.11</v>
      </c>
      <c r="E28">
        <v>64.92</v>
      </c>
      <c r="F28">
        <v>896.63</v>
      </c>
    </row>
    <row r="29" spans="1:8">
      <c r="A29" t="s">
        <v>79</v>
      </c>
      <c r="B29">
        <v>140.44</v>
      </c>
      <c r="C29">
        <v>-73.73</v>
      </c>
      <c r="D29">
        <v>21.91</v>
      </c>
      <c r="E29">
        <v>-50.02</v>
      </c>
      <c r="F29">
        <v>322.42</v>
      </c>
    </row>
    <row r="30" spans="1:8">
      <c r="A30" t="s">
        <v>80</v>
      </c>
      <c r="B30">
        <v>-251.45</v>
      </c>
      <c r="C30">
        <v>0</v>
      </c>
      <c r="D30">
        <v>0</v>
      </c>
      <c r="E30">
        <v>0</v>
      </c>
      <c r="F30">
        <v>0</v>
      </c>
    </row>
    <row r="31" spans="1:8">
      <c r="A31" s="76" t="s">
        <v>81</v>
      </c>
      <c r="B31" s="36">
        <f>SUM(B28:B30)</f>
        <v>-111.00999999999999</v>
      </c>
      <c r="C31" s="36">
        <f>SUM(C28:C30)</f>
        <v>102.18999999999998</v>
      </c>
      <c r="D31" s="36">
        <f>SUM(D28:D30)</f>
        <v>282.02000000000004</v>
      </c>
      <c r="E31" s="36">
        <f>SUM(E28:E30)</f>
        <v>14.899999999999999</v>
      </c>
      <c r="F31" s="36">
        <f>SUM(F28:F30)</f>
        <v>1219.05</v>
      </c>
      <c r="G31" s="49">
        <f ca="1">G33*G27</f>
        <v>2380.8909623711347</v>
      </c>
      <c r="H31" s="49">
        <f t="shared" ref="H31" ca="1" si="5">H33*H27</f>
        <v>2688.4539764503811</v>
      </c>
    </row>
    <row r="32" spans="1:8">
      <c r="A32" s="75" t="s">
        <v>82</v>
      </c>
      <c r="B32" s="17">
        <f t="shared" ref="B32:G32" si="6">B27-B31</f>
        <v>-5549.8300000000072</v>
      </c>
      <c r="C32" s="17">
        <f t="shared" si="6"/>
        <v>481.30000000000274</v>
      </c>
      <c r="D32" s="17">
        <f t="shared" si="6"/>
        <v>957.2599999999984</v>
      </c>
      <c r="E32" s="17">
        <f t="shared" si="6"/>
        <v>397.90000000000111</v>
      </c>
      <c r="F32" s="17">
        <f t="shared" si="6"/>
        <v>3615.8099999999986</v>
      </c>
      <c r="G32" s="48">
        <f t="shared" ca="1" si="6"/>
        <v>7142.6728871134037</v>
      </c>
      <c r="H32" s="48">
        <f t="shared" ref="H32" ca="1" si="7">H27-H31</f>
        <v>8513.4375920928742</v>
      </c>
    </row>
    <row r="33" spans="1:8">
      <c r="A33" s="10" t="s">
        <v>83</v>
      </c>
      <c r="B33" s="19">
        <f>B31/B27</f>
        <v>1.9610163862606937E-2</v>
      </c>
      <c r="C33" s="19">
        <f t="shared" ref="C33:F33" si="8">C31/C27</f>
        <v>0.17513582066530617</v>
      </c>
      <c r="D33" s="19">
        <f t="shared" si="8"/>
        <v>0.22756761990833421</v>
      </c>
      <c r="E33" s="19">
        <f t="shared" si="8"/>
        <v>3.6094961240309982E-2</v>
      </c>
      <c r="F33" s="19">
        <f t="shared" si="8"/>
        <v>0.25213760067509716</v>
      </c>
      <c r="G33" s="37">
        <v>0.25</v>
      </c>
      <c r="H33" s="37">
        <v>0.24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F50"/>
  <sheetViews>
    <sheetView workbookViewId="0">
      <selection activeCell="A5" sqref="A5"/>
    </sheetView>
  </sheetViews>
  <sheetFormatPr defaultRowHeight="15"/>
  <cols>
    <col min="1" max="1" width="28.5703125" bestFit="1" customWidth="1"/>
    <col min="2" max="2" width="20.140625" bestFit="1" customWidth="1"/>
    <col min="3" max="3" width="19.85546875" bestFit="1" customWidth="1"/>
    <col min="4" max="4" width="21" bestFit="1" customWidth="1"/>
    <col min="5" max="5" width="20" bestFit="1" customWidth="1"/>
  </cols>
  <sheetData>
    <row r="3" spans="1:5" ht="31.5">
      <c r="A3" s="15" t="s">
        <v>0</v>
      </c>
      <c r="B3" s="15" t="s">
        <v>2</v>
      </c>
      <c r="C3" s="15" t="s">
        <v>3</v>
      </c>
      <c r="D3" s="15" t="s">
        <v>4</v>
      </c>
      <c r="E3" s="15" t="s">
        <v>5</v>
      </c>
    </row>
    <row r="4" spans="1:5" ht="30">
      <c r="A4" s="41" t="s">
        <v>221</v>
      </c>
    </row>
    <row r="5" spans="1:5">
      <c r="A5" s="41" t="s">
        <v>227</v>
      </c>
      <c r="D5" s="16">
        <v>412.8</v>
      </c>
      <c r="E5" s="17">
        <v>4834.8599999999997</v>
      </c>
    </row>
    <row r="6" spans="1:5">
      <c r="A6" s="41" t="s">
        <v>222</v>
      </c>
    </row>
    <row r="7" spans="1:5">
      <c r="A7" s="42" t="s">
        <v>228</v>
      </c>
      <c r="D7">
        <v>-32.89</v>
      </c>
      <c r="E7">
        <v>-57.44</v>
      </c>
    </row>
    <row r="8" spans="1:5" ht="30">
      <c r="A8" s="42" t="s">
        <v>229</v>
      </c>
      <c r="D8">
        <v>6.98</v>
      </c>
      <c r="E8">
        <v>1.1299999999999999</v>
      </c>
    </row>
    <row r="9" spans="1:5" ht="30">
      <c r="A9" s="42" t="s">
        <v>230</v>
      </c>
      <c r="D9">
        <v>-109.69</v>
      </c>
      <c r="E9">
        <v>79.91</v>
      </c>
    </row>
    <row r="10" spans="1:5">
      <c r="A10" s="42" t="s">
        <v>231</v>
      </c>
      <c r="D10" s="7">
        <v>2413.41</v>
      </c>
      <c r="E10" s="7">
        <v>1737.3</v>
      </c>
    </row>
    <row r="11" spans="1:5" ht="30">
      <c r="A11" s="42" t="s">
        <v>232</v>
      </c>
      <c r="D11">
        <v>106.5</v>
      </c>
      <c r="E11">
        <v>188</v>
      </c>
    </row>
    <row r="12" spans="1:5">
      <c r="A12" s="42" t="s">
        <v>233</v>
      </c>
      <c r="D12">
        <v>84.75</v>
      </c>
      <c r="E12">
        <v>129.93</v>
      </c>
    </row>
    <row r="13" spans="1:5" ht="30">
      <c r="A13" s="42" t="s">
        <v>234</v>
      </c>
      <c r="D13">
        <v>123.03</v>
      </c>
      <c r="E13">
        <v>42.45</v>
      </c>
    </row>
    <row r="14" spans="1:5" ht="30">
      <c r="A14" s="42" t="s">
        <v>235</v>
      </c>
      <c r="D14" s="7">
        <v>1393.74</v>
      </c>
      <c r="E14" s="7">
        <v>1555.17</v>
      </c>
    </row>
    <row r="15" spans="1:5">
      <c r="A15" s="42" t="s">
        <v>236</v>
      </c>
      <c r="D15">
        <v>-10.01</v>
      </c>
      <c r="E15">
        <v>329.2</v>
      </c>
    </row>
    <row r="16" spans="1:5" ht="30">
      <c r="A16" s="41" t="s">
        <v>237</v>
      </c>
      <c r="D16" s="17">
        <f>SUM(D5:D15)</f>
        <v>4388.62</v>
      </c>
      <c r="E16" s="17">
        <f>SUM(E5:E15)</f>
        <v>8840.510000000002</v>
      </c>
    </row>
    <row r="17" spans="1:6">
      <c r="A17" s="41" t="s">
        <v>223</v>
      </c>
    </row>
    <row r="18" spans="1:6" ht="30">
      <c r="A18" s="42" t="s">
        <v>238</v>
      </c>
      <c r="D18">
        <v>-104.65</v>
      </c>
      <c r="E18" s="7">
        <v>4051.38</v>
      </c>
    </row>
    <row r="19" spans="1:6" ht="30">
      <c r="A19" s="42" t="s">
        <v>239</v>
      </c>
      <c r="D19" s="7">
        <v>-2801.57</v>
      </c>
      <c r="E19" s="7">
        <v>-1075.5999999999999</v>
      </c>
    </row>
    <row r="20" spans="1:6" ht="30">
      <c r="A20" s="42" t="s">
        <v>240</v>
      </c>
      <c r="D20">
        <v>193.78</v>
      </c>
      <c r="E20">
        <v>-181.55</v>
      </c>
    </row>
    <row r="21" spans="1:6" ht="30">
      <c r="A21" s="42" t="s">
        <v>241</v>
      </c>
      <c r="D21">
        <v>-171.93</v>
      </c>
      <c r="E21">
        <v>-212.81</v>
      </c>
    </row>
    <row r="22" spans="1:6" ht="30">
      <c r="A22" s="42" t="s">
        <v>242</v>
      </c>
      <c r="D22">
        <v>-96.89</v>
      </c>
      <c r="E22">
        <v>-367.32</v>
      </c>
    </row>
    <row r="23" spans="1:6" ht="30">
      <c r="A23" s="42" t="s">
        <v>243</v>
      </c>
      <c r="D23">
        <v>38.39</v>
      </c>
      <c r="E23">
        <v>6.36</v>
      </c>
    </row>
    <row r="24" spans="1:6" ht="30">
      <c r="A24" s="42" t="s">
        <v>244</v>
      </c>
      <c r="D24">
        <v>253.71</v>
      </c>
      <c r="E24" s="7">
        <v>7776.68</v>
      </c>
    </row>
    <row r="25" spans="1:6" ht="30">
      <c r="A25" s="42" t="s">
        <v>245</v>
      </c>
      <c r="D25">
        <v>-22.5</v>
      </c>
      <c r="E25">
        <v>131.94</v>
      </c>
    </row>
    <row r="26" spans="1:6" ht="30">
      <c r="A26" s="42" t="s">
        <v>246</v>
      </c>
      <c r="D26">
        <v>259.14999999999998</v>
      </c>
      <c r="E26" s="7">
        <v>2757.55</v>
      </c>
    </row>
    <row r="27" spans="1:6" ht="30">
      <c r="A27" s="42" t="s">
        <v>247</v>
      </c>
      <c r="D27">
        <v>0</v>
      </c>
      <c r="E27">
        <v>-164.41</v>
      </c>
    </row>
    <row r="28" spans="1:6" ht="45">
      <c r="A28" s="42" t="s">
        <v>248</v>
      </c>
      <c r="D28">
        <v>74.3</v>
      </c>
      <c r="E28">
        <v>70.94</v>
      </c>
    </row>
    <row r="29" spans="1:6">
      <c r="A29" s="42" t="s">
        <v>249</v>
      </c>
      <c r="D29">
        <v>-276.82</v>
      </c>
      <c r="E29">
        <v>-574.04999999999995</v>
      </c>
    </row>
    <row r="30" spans="1:6" ht="30">
      <c r="A30" s="41" t="s">
        <v>250</v>
      </c>
      <c r="D30" s="17">
        <v>1733.59</v>
      </c>
      <c r="E30" s="17">
        <v>21059.62</v>
      </c>
      <c r="F30" s="7"/>
    </row>
    <row r="31" spans="1:6" ht="30">
      <c r="A31" s="41" t="s">
        <v>224</v>
      </c>
    </row>
    <row r="32" spans="1:6" ht="45">
      <c r="A32" s="42" t="s">
        <v>251</v>
      </c>
      <c r="B32" s="44">
        <v>-851.08</v>
      </c>
      <c r="C32" s="43">
        <v>-1920.6</v>
      </c>
      <c r="D32" s="7">
        <v>-1320.27</v>
      </c>
      <c r="E32" s="7">
        <v>-1276.4000000000001</v>
      </c>
    </row>
    <row r="33" spans="1:5" ht="30">
      <c r="A33" s="42" t="s">
        <v>252</v>
      </c>
      <c r="D33">
        <v>11.67</v>
      </c>
      <c r="E33">
        <v>4.7300000000000004</v>
      </c>
    </row>
    <row r="34" spans="1:5">
      <c r="A34" s="42" t="s">
        <v>253</v>
      </c>
      <c r="D34">
        <v>24.12</v>
      </c>
      <c r="E34">
        <v>26.39</v>
      </c>
    </row>
    <row r="35" spans="1:5" ht="30">
      <c r="A35" s="41" t="s">
        <v>254</v>
      </c>
      <c r="D35" s="17">
        <v>-1284.48</v>
      </c>
      <c r="E35" s="17">
        <v>-1245.28</v>
      </c>
    </row>
    <row r="36" spans="1:5" ht="30">
      <c r="A36" s="41" t="s">
        <v>225</v>
      </c>
    </row>
    <row r="37" spans="1:5">
      <c r="A37" s="42" t="s">
        <v>255</v>
      </c>
      <c r="D37">
        <v>0</v>
      </c>
      <c r="E37">
        <v>-519.67999999999995</v>
      </c>
    </row>
    <row r="38" spans="1:5" ht="30">
      <c r="A38" s="42" t="s">
        <v>256</v>
      </c>
      <c r="D38">
        <v>413.46</v>
      </c>
      <c r="E38" s="7">
        <v>1122.07</v>
      </c>
    </row>
    <row r="39" spans="1:5" ht="30">
      <c r="A39" s="42" t="s">
        <v>257</v>
      </c>
      <c r="D39" s="7">
        <v>-1027.06</v>
      </c>
      <c r="E39" s="7">
        <v>-2726.81</v>
      </c>
    </row>
    <row r="40" spans="1:5" ht="30">
      <c r="A40" s="42" t="s">
        <v>258</v>
      </c>
      <c r="D40" s="7">
        <v>2253.13</v>
      </c>
      <c r="E40" s="7">
        <v>-12686.81</v>
      </c>
    </row>
    <row r="41" spans="1:5">
      <c r="A41" s="42" t="s">
        <v>259</v>
      </c>
      <c r="D41" s="7">
        <v>-2335.38</v>
      </c>
      <c r="E41" s="7">
        <v>-1783.66</v>
      </c>
    </row>
    <row r="42" spans="1:5" ht="30">
      <c r="A42" s="41" t="s">
        <v>260</v>
      </c>
      <c r="D42" s="16">
        <v>-695.85</v>
      </c>
      <c r="E42" s="17">
        <v>-16594.89</v>
      </c>
    </row>
    <row r="43" spans="1:5" ht="60">
      <c r="A43" s="42" t="s">
        <v>261</v>
      </c>
      <c r="D43">
        <v>-0.7</v>
      </c>
      <c r="E43">
        <v>0.13</v>
      </c>
    </row>
    <row r="44" spans="1:5" ht="30">
      <c r="A44" s="41" t="s">
        <v>262</v>
      </c>
      <c r="D44" s="16">
        <v>-246.74</v>
      </c>
      <c r="E44" s="17">
        <v>3219.45</v>
      </c>
    </row>
    <row r="45" spans="1:5" ht="30">
      <c r="A45" s="41" t="s">
        <v>263</v>
      </c>
      <c r="D45" s="16">
        <v>327.68</v>
      </c>
      <c r="E45" s="16">
        <v>80.239999999999995</v>
      </c>
    </row>
    <row r="46" spans="1:5" ht="30">
      <c r="A46" s="41" t="s">
        <v>264</v>
      </c>
      <c r="D46" s="16">
        <v>80.239999999999995</v>
      </c>
      <c r="E46" s="17">
        <v>3299.82</v>
      </c>
    </row>
    <row r="47" spans="1:5" ht="30">
      <c r="A47" s="41" t="s">
        <v>226</v>
      </c>
    </row>
    <row r="48" spans="1:5">
      <c r="A48" s="42" t="s">
        <v>265</v>
      </c>
      <c r="D48">
        <v>32.69</v>
      </c>
      <c r="E48">
        <v>47.87</v>
      </c>
    </row>
    <row r="49" spans="1:5">
      <c r="A49" s="42" t="s">
        <v>266</v>
      </c>
      <c r="D49">
        <v>47.55</v>
      </c>
      <c r="E49" s="7">
        <v>3251.95</v>
      </c>
    </row>
    <row r="50" spans="1:5" ht="30">
      <c r="A50" s="41" t="s">
        <v>267</v>
      </c>
      <c r="D50" s="16">
        <v>80.239999999999995</v>
      </c>
      <c r="E50" s="17">
        <v>3299.82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selection activeCell="F5" sqref="F5"/>
    </sheetView>
  </sheetViews>
  <sheetFormatPr defaultRowHeight="15"/>
  <cols>
    <col min="1" max="1" width="25.85546875" customWidth="1"/>
    <col min="2" max="6" width="11.140625" bestFit="1" customWidth="1"/>
    <col min="7" max="7" width="9.42578125" bestFit="1" customWidth="1"/>
  </cols>
  <sheetData>
    <row r="1" spans="1:7" ht="15.75">
      <c r="G1" s="6" t="s">
        <v>53</v>
      </c>
    </row>
    <row r="2" spans="1:7" ht="18.7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7" ht="15.75">
      <c r="A3" s="3" t="s">
        <v>6</v>
      </c>
      <c r="B3" s="4"/>
      <c r="C3" s="4"/>
      <c r="D3" s="4"/>
      <c r="E3" s="4"/>
      <c r="F3" s="4"/>
    </row>
    <row r="4" spans="1:7" ht="15.75">
      <c r="A4" s="3" t="s">
        <v>7</v>
      </c>
      <c r="B4" s="4"/>
      <c r="C4" s="4"/>
      <c r="D4" s="4"/>
      <c r="E4" s="4"/>
      <c r="F4" s="4"/>
    </row>
    <row r="5" spans="1:7" ht="31.5">
      <c r="A5" s="3" t="s">
        <v>18</v>
      </c>
      <c r="B5" s="19">
        <f>'Balance Sheet'!B6/'Balance Sheet'!B28</f>
        <v>0.29268696097161406</v>
      </c>
      <c r="C5" s="19">
        <f>'Balance Sheet'!C6/'Balance Sheet'!C28</f>
        <v>0.26616782377829645</v>
      </c>
      <c r="D5" s="19">
        <f>'Balance Sheet'!D6/'Balance Sheet'!D28</f>
        <v>0.27680043808351401</v>
      </c>
      <c r="E5" s="19">
        <f>'Balance Sheet'!E6/'Balance Sheet'!E28</f>
        <v>0.27088199786182576</v>
      </c>
      <c r="F5" s="19">
        <f>'Balance Sheet'!F6/'Balance Sheet'!F28</f>
        <v>0.26735193949927505</v>
      </c>
      <c r="G5" s="7"/>
    </row>
    <row r="6" spans="1:7" ht="31.5">
      <c r="A6" s="3" t="s">
        <v>21</v>
      </c>
      <c r="B6" s="19">
        <f>'Balance Sheet'!B7/'Balance Sheet'!B28</f>
        <v>1.0102535947574943E-2</v>
      </c>
      <c r="C6" s="19">
        <f>'Balance Sheet'!C7/'Balance Sheet'!C28</f>
        <v>3.7898658192467953E-3</v>
      </c>
      <c r="D6" s="19">
        <f>'Balance Sheet'!D7/'Balance Sheet'!D28</f>
        <v>1.4073001702101054E-2</v>
      </c>
      <c r="E6" s="19">
        <f>'Balance Sheet'!E7/'Balance Sheet'!E28</f>
        <v>4.7012601653193507E-3</v>
      </c>
      <c r="F6" s="19">
        <f>'Balance Sheet'!F7/'Balance Sheet'!F28</f>
        <v>4.2174412553147621E-3</v>
      </c>
      <c r="G6" s="7"/>
    </row>
    <row r="7" spans="1:7" ht="31.5">
      <c r="A7" s="3" t="s">
        <v>20</v>
      </c>
      <c r="B7" s="19">
        <f>'Balance Sheet'!B8/'Balance Sheet'!B28</f>
        <v>0.1071571042695386</v>
      </c>
      <c r="C7" s="19">
        <f>'Balance Sheet'!C8/'Balance Sheet'!C28</f>
        <v>8.8627729405890088E-2</v>
      </c>
      <c r="D7" s="19">
        <f>'Balance Sheet'!D8/'Balance Sheet'!D28</f>
        <v>8.3592241696193822E-2</v>
      </c>
      <c r="E7" s="19">
        <f>'Balance Sheet'!E8/'Balance Sheet'!E28</f>
        <v>7.24282623463708E-2</v>
      </c>
      <c r="F7" s="19">
        <f>'Balance Sheet'!F8/'Balance Sheet'!F28</f>
        <v>6.6958835351224336E-2</v>
      </c>
      <c r="G7" s="7"/>
    </row>
    <row r="8" spans="1:7" ht="31.5">
      <c r="A8" s="3" t="s">
        <v>19</v>
      </c>
      <c r="B8" s="19">
        <f>'Balance Sheet'!B9/'Balance Sheet'!B28</f>
        <v>0</v>
      </c>
      <c r="C8" s="19">
        <f>'Balance Sheet'!C9/'Balance Sheet'!C28</f>
        <v>0</v>
      </c>
      <c r="D8" s="19">
        <f>'Balance Sheet'!D9/'Balance Sheet'!D28</f>
        <v>0</v>
      </c>
      <c r="E8" s="19">
        <f>'Balance Sheet'!E9/'Balance Sheet'!E28</f>
        <v>1.3381369435326528E-3</v>
      </c>
      <c r="F8" s="19">
        <f>'Balance Sheet'!F9/'Balance Sheet'!F28</f>
        <v>1.4340445867169422E-3</v>
      </c>
      <c r="G8" s="7"/>
    </row>
    <row r="9" spans="1:7" ht="15.75">
      <c r="A9" s="3" t="s">
        <v>8</v>
      </c>
      <c r="B9" s="19">
        <f>'Balance Sheet'!B10/'Balance Sheet'!B28</f>
        <v>0</v>
      </c>
      <c r="C9" s="19">
        <f>'Balance Sheet'!C10/'Balance Sheet'!C28</f>
        <v>0</v>
      </c>
      <c r="D9" s="19">
        <f>'Balance Sheet'!D10/'Balance Sheet'!D28</f>
        <v>0</v>
      </c>
      <c r="E9" s="19">
        <f>'Balance Sheet'!E10/'Balance Sheet'!E28</f>
        <v>0</v>
      </c>
      <c r="F9" s="19">
        <f>'Balance Sheet'!F10/'Balance Sheet'!F28</f>
        <v>0</v>
      </c>
      <c r="G9" s="7"/>
    </row>
    <row r="10" spans="1:7" ht="15.75">
      <c r="A10" s="3" t="s">
        <v>22</v>
      </c>
      <c r="B10" s="19">
        <f>'Balance Sheet'!B11/'Balance Sheet'!B28</f>
        <v>2.4092924113742499E-4</v>
      </c>
      <c r="C10" s="19">
        <f>'Balance Sheet'!C11/'Balance Sheet'!C28</f>
        <v>2.4250693144260615E-4</v>
      </c>
      <c r="D10" s="19">
        <f>'Balance Sheet'!D11/'Balance Sheet'!D28</f>
        <v>5.025456058520368E-4</v>
      </c>
      <c r="E10" s="19">
        <f>'Balance Sheet'!E11/'Balance Sheet'!E28</f>
        <v>3.7390614671223705E-4</v>
      </c>
      <c r="F10" s="19">
        <f>'Balance Sheet'!F11/'Balance Sheet'!F28</f>
        <v>5.811869715924156E-4</v>
      </c>
      <c r="G10" s="7"/>
    </row>
    <row r="11" spans="1:7" ht="15.75">
      <c r="A11" s="3" t="s">
        <v>23</v>
      </c>
      <c r="B11" s="19">
        <f>'Balance Sheet'!B12/'Balance Sheet'!B28</f>
        <v>6.2670284748246857E-3</v>
      </c>
      <c r="C11" s="19">
        <f>'Balance Sheet'!C12/'Balance Sheet'!C28</f>
        <v>5.2675756043159385E-3</v>
      </c>
      <c r="D11" s="19">
        <f>'Balance Sheet'!D12/'Balance Sheet'!D28</f>
        <v>2.3197729382101744E-3</v>
      </c>
      <c r="E11" s="19">
        <f>'Balance Sheet'!E12/'Balance Sheet'!E28</f>
        <v>7.0964948127634486E-3</v>
      </c>
      <c r="F11" s="19">
        <f>'Balance Sheet'!F12/'Balance Sheet'!F28</f>
        <v>1.4486509752321476E-2</v>
      </c>
      <c r="G11" s="7"/>
    </row>
    <row r="12" spans="1:7" ht="15.75">
      <c r="A12" s="3" t="s">
        <v>54</v>
      </c>
      <c r="B12" s="19">
        <f>'Balance Sheet'!B13/'Balance Sheet'!B28</f>
        <v>6.7778080267201987E-3</v>
      </c>
      <c r="C12" s="19">
        <f>'Balance Sheet'!C13/'Balance Sheet'!C28</f>
        <v>0</v>
      </c>
      <c r="D12" s="19">
        <f>'Balance Sheet'!D13/'Balance Sheet'!D28</f>
        <v>0</v>
      </c>
      <c r="E12" s="19">
        <f>'Balance Sheet'!E13/'Balance Sheet'!E28</f>
        <v>0</v>
      </c>
      <c r="F12" s="19">
        <f>'Balance Sheet'!F13/'Balance Sheet'!F28</f>
        <v>0</v>
      </c>
      <c r="G12" s="7"/>
    </row>
    <row r="13" spans="1:7" ht="31.5">
      <c r="A13" s="3" t="s">
        <v>24</v>
      </c>
      <c r="B13" s="19">
        <f>'Balance Sheet'!B14/'Balance Sheet'!B28</f>
        <v>1.8354123439427445E-3</v>
      </c>
      <c r="C13" s="19">
        <f>'Balance Sheet'!C14/'Balance Sheet'!C28</f>
        <v>2.9586273337817073E-3</v>
      </c>
      <c r="D13" s="19">
        <f>'Balance Sheet'!D14/'Balance Sheet'!D28</f>
        <v>2.9383071909727201E-3</v>
      </c>
      <c r="E13" s="19">
        <f>'Balance Sheet'!E14/'Balance Sheet'!E28</f>
        <v>4.5649063476867905E-3</v>
      </c>
      <c r="F13" s="19">
        <f>'Balance Sheet'!F14/'Balance Sheet'!F28</f>
        <v>0</v>
      </c>
      <c r="G13" s="7"/>
    </row>
    <row r="14" spans="1:7" ht="31.5">
      <c r="A14" s="3" t="s">
        <v>25</v>
      </c>
      <c r="B14" s="19">
        <f>'Balance Sheet'!B15/'Balance Sheet'!B28</f>
        <v>0</v>
      </c>
      <c r="C14" s="19">
        <f>'Balance Sheet'!C15/'Balance Sheet'!C28</f>
        <v>0</v>
      </c>
      <c r="D14" s="19">
        <f>'Balance Sheet'!D15/'Balance Sheet'!D28</f>
        <v>0</v>
      </c>
      <c r="E14" s="19">
        <f>'Balance Sheet'!E15/'Balance Sheet'!E28</f>
        <v>4.3275572284694579E-3</v>
      </c>
      <c r="F14" s="19">
        <f>'Balance Sheet'!F15/'Balance Sheet'!F28</f>
        <v>0</v>
      </c>
      <c r="G14" s="7"/>
    </row>
    <row r="15" spans="1:7" ht="31.5">
      <c r="A15" s="3" t="s">
        <v>26</v>
      </c>
      <c r="B15" s="19">
        <f>'Balance Sheet'!B16/'Balance Sheet'!B28</f>
        <v>2.0746684653500484E-4</v>
      </c>
      <c r="C15" s="19">
        <f>'Balance Sheet'!C16/'Balance Sheet'!C28</f>
        <v>0</v>
      </c>
      <c r="D15" s="19">
        <f>'Balance Sheet'!D16/'Balance Sheet'!D28</f>
        <v>0</v>
      </c>
      <c r="E15" s="19">
        <f>'Balance Sheet'!E16/'Balance Sheet'!E28</f>
        <v>2.7195575877444942E-3</v>
      </c>
      <c r="F15" s="19">
        <f>'Balance Sheet'!F16/'Balance Sheet'!F28</f>
        <v>7.0757110078980886E-3</v>
      </c>
      <c r="G15" s="7"/>
    </row>
    <row r="16" spans="1:7" ht="31.5">
      <c r="A16" s="5" t="s">
        <v>36</v>
      </c>
      <c r="B16" s="19">
        <f>'Balance Sheet'!B17/'Balance Sheet'!B28</f>
        <v>0.42527524612188766</v>
      </c>
      <c r="C16" s="19">
        <f>'Balance Sheet'!C17/'Balance Sheet'!C28</f>
        <v>0.36705412887297356</v>
      </c>
      <c r="D16" s="19">
        <f>'Balance Sheet'!D17/'Balance Sheet'!D28</f>
        <v>0.38022630721684381</v>
      </c>
      <c r="E16" s="19">
        <f>'Balance Sheet'!E17/'Balance Sheet'!E28</f>
        <v>0.36843207944042505</v>
      </c>
      <c r="F16" s="19">
        <f>'Balance Sheet'!F17/'Balance Sheet'!F28</f>
        <v>0.36210566842434305</v>
      </c>
      <c r="G16" s="7"/>
    </row>
    <row r="17" spans="1:7" ht="15.75">
      <c r="A17" s="3" t="s">
        <v>9</v>
      </c>
      <c r="B17" s="19">
        <f>'Balance Sheet'!B18/'Balance Sheet'!B28</f>
        <v>0</v>
      </c>
      <c r="C17" s="19">
        <f>'Balance Sheet'!C18/'Balance Sheet'!C28</f>
        <v>0</v>
      </c>
      <c r="D17" s="19">
        <f>'Balance Sheet'!D18/'Balance Sheet'!D28</f>
        <v>0</v>
      </c>
      <c r="E17" s="19">
        <f>'Balance Sheet'!E18/'Balance Sheet'!E28</f>
        <v>0</v>
      </c>
      <c r="F17" s="19">
        <f>'Balance Sheet'!F18/'Balance Sheet'!F28</f>
        <v>0</v>
      </c>
      <c r="G17" s="7"/>
    </row>
    <row r="18" spans="1:7" ht="15.75">
      <c r="A18" s="3" t="s">
        <v>27</v>
      </c>
      <c r="B18" s="19">
        <f>'Balance Sheet'!B19/'Balance Sheet'!B28</f>
        <v>0.25997770926485264</v>
      </c>
      <c r="C18" s="19">
        <f>'Balance Sheet'!C19/'Balance Sheet'!C28</f>
        <v>0.26759955561780996</v>
      </c>
      <c r="D18" s="19">
        <f>'Balance Sheet'!D19/'Balance Sheet'!D28</f>
        <v>0.30636288277061957</v>
      </c>
      <c r="E18" s="19">
        <f>'Balance Sheet'!E19/'Balance Sheet'!E28</f>
        <v>0.34569777288087161</v>
      </c>
      <c r="F18" s="19">
        <f>'Balance Sheet'!F19/'Balance Sheet'!F28</f>
        <v>0.36389362130421554</v>
      </c>
      <c r="G18" s="7"/>
    </row>
    <row r="19" spans="1:7" ht="15.75">
      <c r="A19" s="3" t="s">
        <v>10</v>
      </c>
      <c r="B19" s="19">
        <f>'Balance Sheet'!B20/'Balance Sheet'!B28</f>
        <v>0</v>
      </c>
      <c r="C19" s="19">
        <f>'Balance Sheet'!C20/'Balance Sheet'!C28</f>
        <v>0</v>
      </c>
      <c r="D19" s="19">
        <f>'Balance Sheet'!D20/'Balance Sheet'!D28</f>
        <v>0</v>
      </c>
      <c r="E19" s="19">
        <f>'Balance Sheet'!E20/'Balance Sheet'!E28</f>
        <v>0</v>
      </c>
      <c r="F19" s="19">
        <f>'Balance Sheet'!F20/'Balance Sheet'!F28</f>
        <v>0</v>
      </c>
      <c r="G19" s="7"/>
    </row>
    <row r="20" spans="1:7" ht="15.75">
      <c r="A20" s="3" t="s">
        <v>28</v>
      </c>
      <c r="B20" s="19">
        <f>'Balance Sheet'!B21/'Balance Sheet'!B28</f>
        <v>0.2102418351159627</v>
      </c>
      <c r="C20" s="19">
        <f>'Balance Sheet'!C21/'Balance Sheet'!C28</f>
        <v>0.27919861510150967</v>
      </c>
      <c r="D20" s="19">
        <f>'Balance Sheet'!D21/'Balance Sheet'!D28</f>
        <v>0.25236844289553367</v>
      </c>
      <c r="E20" s="19">
        <f>'Balance Sheet'!E21/'Balance Sheet'!E28</f>
        <v>0.2371243691095811</v>
      </c>
      <c r="F20" s="19">
        <f>'Balance Sheet'!F21/'Balance Sheet'!F28</f>
        <v>0.15212021753290328</v>
      </c>
      <c r="G20" s="7"/>
    </row>
    <row r="21" spans="1:7" ht="31.5">
      <c r="A21" s="3" t="s">
        <v>29</v>
      </c>
      <c r="B21" s="19">
        <f>'Balance Sheet'!B22/'Balance Sheet'!B28</f>
        <v>6.6822011849989982E-2</v>
      </c>
      <c r="C21" s="19">
        <f>'Balance Sheet'!C22/'Balance Sheet'!C28</f>
        <v>3.4866679996706694E-2</v>
      </c>
      <c r="D21" s="19">
        <f>'Balance Sheet'!D22/'Balance Sheet'!D28</f>
        <v>7.0645278475158918E-3</v>
      </c>
      <c r="E21" s="19">
        <f>'Balance Sheet'!E22/'Balance Sheet'!E28</f>
        <v>1.6305559354451034E-3</v>
      </c>
      <c r="F21" s="19">
        <f>'Balance Sheet'!F22/'Balance Sheet'!F28</f>
        <v>6.7504836064768911E-2</v>
      </c>
      <c r="G21" s="7"/>
    </row>
    <row r="22" spans="1:7" ht="31.5">
      <c r="A22" s="3" t="s">
        <v>30</v>
      </c>
      <c r="B22" s="19">
        <f>'Balance Sheet'!B23/'Balance Sheet'!B28</f>
        <v>8.2611481760246231E-3</v>
      </c>
      <c r="C22" s="19">
        <f>'Balance Sheet'!C23/'Balance Sheet'!C28</f>
        <v>1.3666142375520057E-2</v>
      </c>
      <c r="D22" s="19">
        <f>'Balance Sheet'!D23/'Balance Sheet'!D28</f>
        <v>1.412862451047078E-2</v>
      </c>
      <c r="E22" s="19">
        <f>'Balance Sheet'!E23/'Balance Sheet'!E28</f>
        <v>7.7441246440525238E-3</v>
      </c>
      <c r="F22" s="19">
        <f>'Balance Sheet'!F23/'Balance Sheet'!F28</f>
        <v>8.9278992658346351E-3</v>
      </c>
      <c r="G22" s="7"/>
    </row>
    <row r="23" spans="1:7" ht="31.5">
      <c r="A23" s="3" t="s">
        <v>31</v>
      </c>
      <c r="B23" s="19">
        <f>'Balance Sheet'!B24/'Balance Sheet'!B28</f>
        <v>7.427695533320058E-3</v>
      </c>
      <c r="C23" s="19">
        <f>'Balance Sheet'!C24/'Balance Sheet'!C28</f>
        <v>6.4227982177665188E-3</v>
      </c>
      <c r="D23" s="19">
        <f>'Balance Sheet'!D24/'Balance Sheet'!D28</f>
        <v>9.608301165168481E-3</v>
      </c>
      <c r="E23" s="19">
        <f>'Balance Sheet'!E24/'Balance Sheet'!E28</f>
        <v>7.9288424089228628E-3</v>
      </c>
      <c r="F23" s="19">
        <f>'Balance Sheet'!F24/'Balance Sheet'!F28</f>
        <v>1.0331053591125863E-2</v>
      </c>
      <c r="G23" s="7"/>
    </row>
    <row r="24" spans="1:7" ht="31.5">
      <c r="A24" s="3" t="s">
        <v>32</v>
      </c>
      <c r="B24" s="19">
        <f>'Balance Sheet'!B25/'Balance Sheet'!B28</f>
        <v>1.2500594555046952E-4</v>
      </c>
      <c r="C24" s="19">
        <f>'Balance Sheet'!C25/'Balance Sheet'!C28</f>
        <v>1.0309752349954183E-3</v>
      </c>
      <c r="D24" s="19">
        <f>'Balance Sheet'!D25/'Balance Sheet'!D28</f>
        <v>1.0393703843040196E-3</v>
      </c>
      <c r="E24" s="19">
        <f>'Balance Sheet'!E25/'Balance Sheet'!E28</f>
        <v>9.0347104797967729E-4</v>
      </c>
      <c r="F24" s="19">
        <f>'Balance Sheet'!F25/'Balance Sheet'!F28</f>
        <v>2.1889125646036066E-5</v>
      </c>
      <c r="G24" s="7"/>
    </row>
    <row r="25" spans="1:7" ht="15.75">
      <c r="A25" s="3" t="s">
        <v>33</v>
      </c>
      <c r="B25" s="19">
        <f>'Balance Sheet'!B26/'Balance Sheet'!B28</f>
        <v>2.1869347992411681E-2</v>
      </c>
      <c r="C25" s="19">
        <f>'Balance Sheet'!C26/'Balance Sheet'!C28</f>
        <v>3.0161104582718066E-2</v>
      </c>
      <c r="D25" s="19">
        <f>'Balance Sheet'!D26/'Balance Sheet'!D28</f>
        <v>2.9201543209543841E-2</v>
      </c>
      <c r="E25" s="19">
        <f>'Balance Sheet'!E26/'Balance Sheet'!E28</f>
        <v>3.0538784532721963E-2</v>
      </c>
      <c r="F25" s="19">
        <f>'Balance Sheet'!F26/'Balance Sheet'!F28</f>
        <v>3.5094814691162851E-2</v>
      </c>
      <c r="G25" s="7"/>
    </row>
    <row r="26" spans="1:7" ht="15.75">
      <c r="A26" s="5" t="s">
        <v>35</v>
      </c>
      <c r="B26" s="19">
        <f>'Balance Sheet'!B27/'Balance Sheet'!B28</f>
        <v>0.57472475387811228</v>
      </c>
      <c r="C26" s="19">
        <f>'Balance Sheet'!C27/'Balance Sheet'!C28</f>
        <v>0.63294587112702638</v>
      </c>
      <c r="D26" s="19">
        <f>'Balance Sheet'!D27/'Balance Sheet'!D28</f>
        <v>0.61977369278315619</v>
      </c>
      <c r="E26" s="19">
        <f>'Balance Sheet'!E27/'Balance Sheet'!E28</f>
        <v>0.63156792055957489</v>
      </c>
      <c r="F26" s="19">
        <f>'Balance Sheet'!F27/'Balance Sheet'!F28</f>
        <v>0.637894331575657</v>
      </c>
      <c r="G26" s="7"/>
    </row>
    <row r="27" spans="1:7" ht="15.75">
      <c r="A27" s="5" t="s">
        <v>34</v>
      </c>
      <c r="B27" s="19">
        <f>'Balance Sheet'!B28/'Balance Sheet'!B28</f>
        <v>1</v>
      </c>
      <c r="C27" s="19">
        <f>'Balance Sheet'!C28/'Balance Sheet'!C28</f>
        <v>1</v>
      </c>
      <c r="D27" s="19">
        <f>'Balance Sheet'!D28/'Balance Sheet'!D28</f>
        <v>1</v>
      </c>
      <c r="E27" s="19">
        <f>'Balance Sheet'!E28/'Balance Sheet'!E28</f>
        <v>1</v>
      </c>
      <c r="F27" s="19">
        <f>'Balance Sheet'!F28/'Balance Sheet'!F28</f>
        <v>1</v>
      </c>
      <c r="G27" s="7"/>
    </row>
    <row r="28" spans="1:7" ht="15.75">
      <c r="A28" s="3" t="s">
        <v>11</v>
      </c>
      <c r="B28" s="19">
        <f>'Balance Sheet'!B29/'Balance Sheet'!B28</f>
        <v>0</v>
      </c>
      <c r="C28" s="19">
        <f>'Balance Sheet'!C29/'Balance Sheet'!C28</f>
        <v>0</v>
      </c>
      <c r="D28" s="19">
        <f>'Balance Sheet'!D29/'Balance Sheet'!D28</f>
        <v>0</v>
      </c>
      <c r="E28" s="19">
        <f>'Balance Sheet'!E29/'Balance Sheet'!E28</f>
        <v>0</v>
      </c>
      <c r="F28" s="19">
        <f>'Balance Sheet'!F29/'Balance Sheet'!F28</f>
        <v>0</v>
      </c>
      <c r="G28" s="7"/>
    </row>
    <row r="29" spans="1:7" ht="15.75">
      <c r="A29" s="3" t="s">
        <v>12</v>
      </c>
      <c r="B29" s="19">
        <f>'Balance Sheet'!B30/'Balance Sheet'!B28</f>
        <v>0</v>
      </c>
      <c r="C29" s="19">
        <f>'Balance Sheet'!C30/'Balance Sheet'!C28</f>
        <v>0</v>
      </c>
      <c r="D29" s="19">
        <f>'Balance Sheet'!D30/'Balance Sheet'!D28</f>
        <v>0</v>
      </c>
      <c r="E29" s="19">
        <f>'Balance Sheet'!E30/'Balance Sheet'!E28</f>
        <v>0</v>
      </c>
      <c r="F29" s="19">
        <f>'Balance Sheet'!F30/'Balance Sheet'!F28</f>
        <v>0</v>
      </c>
      <c r="G29" s="7"/>
    </row>
    <row r="30" spans="1:7" ht="15.75">
      <c r="A30" s="3" t="s">
        <v>37</v>
      </c>
      <c r="B30" s="19">
        <f>'Balance Sheet'!B31/'Balance Sheet'!B28</f>
        <v>4.2735302180959361E-2</v>
      </c>
      <c r="C30" s="19">
        <f>'Balance Sheet'!C31/'Balance Sheet'!C28</f>
        <v>3.823568722593669E-2</v>
      </c>
      <c r="D30" s="19">
        <f>'Balance Sheet'!D31/'Balance Sheet'!D28</f>
        <v>3.8547037384779402E-2</v>
      </c>
      <c r="E30" s="19">
        <f>'Balance Sheet'!E31/'Balance Sheet'!E28</f>
        <v>3.6333110547587581E-2</v>
      </c>
      <c r="F30" s="19">
        <f>'Balance Sheet'!F31/'Balance Sheet'!F28</f>
        <v>3.6576524383258549E-2</v>
      </c>
      <c r="G30" s="7"/>
    </row>
    <row r="31" spans="1:7" ht="15.75">
      <c r="A31" s="3" t="s">
        <v>38</v>
      </c>
      <c r="B31" s="19">
        <f>'Balance Sheet'!B32/'Balance Sheet'!B28</f>
        <v>0.37593446724641055</v>
      </c>
      <c r="C31" s="19">
        <f>'Balance Sheet'!C32/'Balance Sheet'!C28</f>
        <v>0.34714995546554805</v>
      </c>
      <c r="D31" s="19">
        <f>'Balance Sheet'!D32/'Balance Sheet'!D28</f>
        <v>0.36981794309872945</v>
      </c>
      <c r="E31" s="19">
        <f>'Balance Sheet'!E32/'Balance Sheet'!E28</f>
        <v>0.35521327789497337</v>
      </c>
      <c r="F31" s="19">
        <f>'Balance Sheet'!F32/'Balance Sheet'!F28</f>
        <v>0.42165247760353769</v>
      </c>
      <c r="G31" s="7"/>
    </row>
    <row r="32" spans="1:7" ht="15.75">
      <c r="A32" s="5" t="s">
        <v>50</v>
      </c>
      <c r="B32" s="19">
        <f>'Balance Sheet'!B33/'Balance Sheet'!B28</f>
        <v>0.41866976942736994</v>
      </c>
      <c r="C32" s="19">
        <f>'Balance Sheet'!C33/'Balance Sheet'!C28</f>
        <v>0.38538564269148473</v>
      </c>
      <c r="D32" s="19">
        <f>'Balance Sheet'!D33/'Balance Sheet'!D28</f>
        <v>0.40836498048350883</v>
      </c>
      <c r="E32" s="19">
        <f>'Balance Sheet'!E33/'Balance Sheet'!E28</f>
        <v>0.3915463884425609</v>
      </c>
      <c r="F32" s="19">
        <f>'Balance Sheet'!F33/'Balance Sheet'!F28</f>
        <v>0.45822900198679622</v>
      </c>
      <c r="G32" s="7"/>
    </row>
    <row r="33" spans="1:7" ht="15.75">
      <c r="A33" s="3" t="s">
        <v>13</v>
      </c>
      <c r="B33" s="19">
        <f>'Balance Sheet'!B34/'Balance Sheet'!B28</f>
        <v>0</v>
      </c>
      <c r="C33" s="19">
        <f>'Balance Sheet'!C34/'Balance Sheet'!C28</f>
        <v>0</v>
      </c>
      <c r="D33" s="19">
        <f>'Balance Sheet'!D34/'Balance Sheet'!D28</f>
        <v>0</v>
      </c>
      <c r="E33" s="19">
        <f>'Balance Sheet'!E34/'Balance Sheet'!E28</f>
        <v>0</v>
      </c>
      <c r="F33" s="19">
        <f>'Balance Sheet'!F34/'Balance Sheet'!F28</f>
        <v>0</v>
      </c>
      <c r="G33" s="7"/>
    </row>
    <row r="34" spans="1:7" ht="15.75">
      <c r="A34" s="3" t="s">
        <v>14</v>
      </c>
      <c r="B34" s="19">
        <f>'Balance Sheet'!B35/'Balance Sheet'!B28</f>
        <v>0</v>
      </c>
      <c r="C34" s="19">
        <f>'Balance Sheet'!C35/'Balance Sheet'!C28</f>
        <v>0</v>
      </c>
      <c r="D34" s="19">
        <f>'Balance Sheet'!D35/'Balance Sheet'!D28</f>
        <v>0</v>
      </c>
      <c r="E34" s="19">
        <f>'Balance Sheet'!E35/'Balance Sheet'!E28</f>
        <v>0</v>
      </c>
      <c r="F34" s="19">
        <f>'Balance Sheet'!F35/'Balance Sheet'!F28</f>
        <v>0</v>
      </c>
      <c r="G34" s="7"/>
    </row>
    <row r="35" spans="1:7" ht="15.75">
      <c r="A35" s="3" t="s">
        <v>15</v>
      </c>
      <c r="B35" s="19">
        <f>'Balance Sheet'!B36/'Balance Sheet'!B28</f>
        <v>0</v>
      </c>
      <c r="C35" s="19">
        <f>'Balance Sheet'!C36/'Balance Sheet'!C28</f>
        <v>0</v>
      </c>
      <c r="D35" s="19">
        <f>'Balance Sheet'!D36/'Balance Sheet'!D28</f>
        <v>0</v>
      </c>
      <c r="E35" s="19">
        <f>'Balance Sheet'!E36/'Balance Sheet'!E28</f>
        <v>0</v>
      </c>
      <c r="F35" s="19">
        <f>'Balance Sheet'!F36/'Balance Sheet'!F28</f>
        <v>0</v>
      </c>
      <c r="G35" s="7"/>
    </row>
    <row r="36" spans="1:7" ht="15.75">
      <c r="A36" s="3" t="s">
        <v>39</v>
      </c>
      <c r="B36" s="19">
        <f>'Balance Sheet'!B37/'Balance Sheet'!B28</f>
        <v>0.14326135492581982</v>
      </c>
      <c r="C36" s="19">
        <f>'Balance Sheet'!C37/'Balance Sheet'!C28</f>
        <v>9.2313022130361369E-2</v>
      </c>
      <c r="D36" s="19">
        <f>'Balance Sheet'!D37/'Balance Sheet'!D28</f>
        <v>8.4943574110385417E-2</v>
      </c>
      <c r="E36" s="19">
        <f>'Balance Sheet'!E37/'Balance Sheet'!E28</f>
        <v>6.5645726770928226E-2</v>
      </c>
      <c r="F36" s="19">
        <f>'Balance Sheet'!F37/'Balance Sheet'!F28</f>
        <v>2.3636368843632273E-2</v>
      </c>
      <c r="G36" s="7"/>
    </row>
    <row r="37" spans="1:7" ht="31.5">
      <c r="A37" s="3" t="s">
        <v>40</v>
      </c>
      <c r="B37" s="19">
        <f>'Balance Sheet'!B38/'Balance Sheet'!B28</f>
        <v>6.094936159726525E-3</v>
      </c>
      <c r="C37" s="19">
        <f>'Balance Sheet'!C38/'Balance Sheet'!C28</f>
        <v>5.6597781724515121E-3</v>
      </c>
      <c r="D37" s="19">
        <f>'Balance Sheet'!D38/'Balance Sheet'!D28</f>
        <v>5.9861352604408651E-3</v>
      </c>
      <c r="E37" s="19">
        <f>'Balance Sheet'!E38/'Balance Sheet'!E28</f>
        <v>1.2718905284086371E-3</v>
      </c>
      <c r="F37" s="19">
        <f>'Balance Sheet'!F38/'Balance Sheet'!F28</f>
        <v>2.1578177319101725E-3</v>
      </c>
      <c r="G37" s="7"/>
    </row>
    <row r="38" spans="1:7" ht="31.5">
      <c r="A38" s="3" t="s">
        <v>41</v>
      </c>
      <c r="B38" s="19">
        <f>'Balance Sheet'!B39/'Balance Sheet'!B28</f>
        <v>0</v>
      </c>
      <c r="C38" s="19">
        <f>'Balance Sheet'!C39/'Balance Sheet'!C28</f>
        <v>0</v>
      </c>
      <c r="D38" s="19">
        <f>'Balance Sheet'!D39/'Balance Sheet'!D28</f>
        <v>0</v>
      </c>
      <c r="E38" s="19">
        <f>'Balance Sheet'!E39/'Balance Sheet'!E28</f>
        <v>0</v>
      </c>
      <c r="F38" s="19">
        <f>'Balance Sheet'!F39/'Balance Sheet'!F28</f>
        <v>2.5716654065076577E-3</v>
      </c>
      <c r="G38" s="7"/>
    </row>
    <row r="39" spans="1:7" ht="31.5">
      <c r="A39" s="5" t="s">
        <v>51</v>
      </c>
      <c r="B39" s="19">
        <f>'Balance Sheet'!B40/'Balance Sheet'!B28</f>
        <v>0.14935629108554635</v>
      </c>
      <c r="C39" s="19">
        <f>'Balance Sheet'!C40/'Balance Sheet'!C28</f>
        <v>9.7972800302812871E-2</v>
      </c>
      <c r="D39" s="19">
        <f>'Balance Sheet'!D40/'Balance Sheet'!D28</f>
        <v>9.092970937082627E-2</v>
      </c>
      <c r="E39" s="19">
        <f>'Balance Sheet'!E40/'Balance Sheet'!E28</f>
        <v>6.691761729933686E-2</v>
      </c>
      <c r="F39" s="19">
        <f>'Balance Sheet'!F40/'Balance Sheet'!F28</f>
        <v>2.8365851982050105E-2</v>
      </c>
      <c r="G39" s="7"/>
    </row>
    <row r="40" spans="1:7" ht="15.75">
      <c r="A40" s="3" t="s">
        <v>16</v>
      </c>
      <c r="B40" s="19">
        <f>'Balance Sheet'!B41/'Balance Sheet'!B28</f>
        <v>0</v>
      </c>
      <c r="C40" s="19">
        <f>'Balance Sheet'!C41/'Balance Sheet'!C28</f>
        <v>0</v>
      </c>
      <c r="D40" s="19">
        <f>'Balance Sheet'!D41/'Balance Sheet'!D28</f>
        <v>0</v>
      </c>
      <c r="E40" s="19">
        <f>'Balance Sheet'!E41/'Balance Sheet'!E28</f>
        <v>0</v>
      </c>
      <c r="F40" s="19">
        <f>'Balance Sheet'!F41/'Balance Sheet'!F28</f>
        <v>0</v>
      </c>
      <c r="G40" s="7"/>
    </row>
    <row r="41" spans="1:7" ht="15.75">
      <c r="A41" s="3" t="s">
        <v>15</v>
      </c>
      <c r="B41" s="19">
        <f>'Balance Sheet'!B42/'Balance Sheet'!B28</f>
        <v>0</v>
      </c>
      <c r="C41" s="19">
        <f>'Balance Sheet'!C42/'Balance Sheet'!C28</f>
        <v>0</v>
      </c>
      <c r="D41" s="19">
        <f>'Balance Sheet'!D42/'Balance Sheet'!D28</f>
        <v>0</v>
      </c>
      <c r="E41" s="19">
        <f>'Balance Sheet'!E42/'Balance Sheet'!E28</f>
        <v>0</v>
      </c>
      <c r="F41" s="19">
        <f>'Balance Sheet'!F42/'Balance Sheet'!F28</f>
        <v>0</v>
      </c>
      <c r="G41" s="7"/>
    </row>
    <row r="42" spans="1:7" ht="15.75">
      <c r="A42" s="3" t="s">
        <v>42</v>
      </c>
      <c r="B42" s="19">
        <f>'Balance Sheet'!B43/'Balance Sheet'!B28</f>
        <v>0.20051861931291659</v>
      </c>
      <c r="C42" s="19">
        <f>'Balance Sheet'!C43/'Balance Sheet'!C28</f>
        <v>0.31087121791300754</v>
      </c>
      <c r="D42" s="19">
        <f>'Balance Sheet'!D43/'Balance Sheet'!D28</f>
        <v>0.22494208652364994</v>
      </c>
      <c r="E42" s="19">
        <f>'Balance Sheet'!E43/'Balance Sheet'!E28</f>
        <v>0.25780849136794981</v>
      </c>
      <c r="F42" s="19">
        <f>'Balance Sheet'!F43/'Balance Sheet'!F28</f>
        <v>0</v>
      </c>
      <c r="G42" s="7"/>
    </row>
    <row r="43" spans="1:7" ht="15.75">
      <c r="A43" s="3" t="s">
        <v>17</v>
      </c>
      <c r="B43" s="19">
        <f>'Balance Sheet'!B44/'Balance Sheet'!B28</f>
        <v>0.14270181588464648</v>
      </c>
      <c r="C43" s="19">
        <f>'Balance Sheet'!C44/'Balance Sheet'!C28</f>
        <v>0</v>
      </c>
      <c r="D43" s="19">
        <f>'Balance Sheet'!D44/'Balance Sheet'!D28</f>
        <v>0</v>
      </c>
      <c r="E43" s="19">
        <f>'Balance Sheet'!E44/'Balance Sheet'!E28</f>
        <v>0</v>
      </c>
      <c r="F43" s="19">
        <f>'Balance Sheet'!F44/'Balance Sheet'!F28</f>
        <v>0</v>
      </c>
      <c r="G43" s="7"/>
    </row>
    <row r="44" spans="1:7" ht="63">
      <c r="A44" s="3" t="s">
        <v>43</v>
      </c>
      <c r="B44" s="19">
        <f>'Balance Sheet'!B45/'Balance Sheet'!B28</f>
        <v>0</v>
      </c>
      <c r="C44" s="19">
        <f>'Balance Sheet'!C45/'Balance Sheet'!C28</f>
        <v>4.3646970641477876E-4</v>
      </c>
      <c r="D44" s="19">
        <f>'Balance Sheet'!D45/'Balance Sheet'!D28</f>
        <v>1.0635167197203337E-3</v>
      </c>
      <c r="E44" s="19">
        <f>'Balance Sheet'!E45/'Balance Sheet'!E28</f>
        <v>1.0808732578056462E-2</v>
      </c>
      <c r="F44" s="19">
        <f>'Balance Sheet'!F45/'Balance Sheet'!F28</f>
        <v>2.3880626937289907E-2</v>
      </c>
      <c r="G44" s="7"/>
    </row>
    <row r="45" spans="1:7" ht="78.75">
      <c r="A45" s="3" t="s">
        <v>44</v>
      </c>
      <c r="B45" s="19">
        <f>'Balance Sheet'!B46/'Balance Sheet'!B28</f>
        <v>0</v>
      </c>
      <c r="C45" s="19">
        <f>'Balance Sheet'!C46/'Balance Sheet'!C28</f>
        <v>0.11957238372124106</v>
      </c>
      <c r="D45" s="19">
        <f>'Balance Sheet'!D46/'Balance Sheet'!D28</f>
        <v>0.21321472883341938</v>
      </c>
      <c r="E45" s="19">
        <f>'Balance Sheet'!E46/'Balance Sheet'!E28</f>
        <v>0.16570524693960867</v>
      </c>
      <c r="F45" s="19">
        <f>'Balance Sheet'!F46/'Balance Sheet'!F28</f>
        <v>0.31083192588301145</v>
      </c>
      <c r="G45" s="7"/>
    </row>
    <row r="46" spans="1:7" ht="31.5">
      <c r="A46" s="3" t="s">
        <v>45</v>
      </c>
      <c r="B46" s="19">
        <f>'Balance Sheet'!B47/'Balance Sheet'!B28</f>
        <v>4.7195361347253356E-2</v>
      </c>
      <c r="C46" s="19">
        <f>'Balance Sheet'!C47/'Balance Sheet'!C28</f>
        <v>5.2744402185128589E-2</v>
      </c>
      <c r="D46" s="19">
        <f>'Balance Sheet'!D47/'Balance Sheet'!D28</f>
        <v>3.2906927734545538E-2</v>
      </c>
      <c r="E46" s="19">
        <f>'Balance Sheet'!E47/'Balance Sheet'!E28</f>
        <v>7.656642798313601E-2</v>
      </c>
      <c r="F46" s="19">
        <f>'Balance Sheet'!F47/'Balance Sheet'!F28</f>
        <v>0.14362641849717039</v>
      </c>
      <c r="G46" s="7"/>
    </row>
    <row r="47" spans="1:7" ht="31.5">
      <c r="A47" s="3" t="s">
        <v>46</v>
      </c>
      <c r="B47" s="19">
        <f>'Balance Sheet'!B48/'Balance Sheet'!B28</f>
        <v>3.1521814732584072E-2</v>
      </c>
      <c r="C47" s="19">
        <f>'Balance Sheet'!C48/'Balance Sheet'!C28</f>
        <v>1.766130506794578E-2</v>
      </c>
      <c r="D47" s="19">
        <f>'Balance Sheet'!D48/'Balance Sheet'!D28</f>
        <v>1.2531516896506004E-2</v>
      </c>
      <c r="E47" s="19">
        <f>'Balance Sheet'!E48/'Balance Sheet'!E28</f>
        <v>1.1354554268311392E-2</v>
      </c>
      <c r="F47" s="19">
        <f>'Balance Sheet'!F48/'Balance Sheet'!F28</f>
        <v>1.4126464321134341E-2</v>
      </c>
      <c r="G47" s="7"/>
    </row>
    <row r="48" spans="1:7" ht="15.75">
      <c r="A48" s="3" t="s">
        <v>47</v>
      </c>
      <c r="B48" s="19">
        <f>'Balance Sheet'!B49/'Balance Sheet'!B28</f>
        <v>9.357519633462489E-3</v>
      </c>
      <c r="C48" s="19">
        <f>'Balance Sheet'!C49/'Balance Sheet'!C28</f>
        <v>1.1549873774500631E-2</v>
      </c>
      <c r="D48" s="19">
        <f>'Balance Sheet'!D49/'Balance Sheet'!D28</f>
        <v>1.3975338399033284E-2</v>
      </c>
      <c r="E48" s="19">
        <f>'Balance Sheet'!E49/'Balance Sheet'!E28</f>
        <v>1.7394967426475113E-2</v>
      </c>
      <c r="F48" s="19">
        <f>'Balance Sheet'!F49/'Balance Sheet'!F28</f>
        <v>1.7674548388469383E-2</v>
      </c>
      <c r="G48" s="7"/>
    </row>
    <row r="49" spans="1:7" ht="31.5">
      <c r="A49" s="3" t="s">
        <v>48</v>
      </c>
      <c r="B49" s="19">
        <f>'Balance Sheet'!B50/'Balance Sheet'!B28</f>
        <v>6.7880857622052272E-4</v>
      </c>
      <c r="C49" s="19">
        <f>'Balance Sheet'!C50/'Balance Sheet'!C28</f>
        <v>3.8059046374638991E-3</v>
      </c>
      <c r="D49" s="19">
        <f>'Balance Sheet'!D50/'Balance Sheet'!D28</f>
        <v>2.071195038790441E-3</v>
      </c>
      <c r="E49" s="19">
        <f>'Balance Sheet'!E50/'Balance Sheet'!E28</f>
        <v>1.8975736945646032E-3</v>
      </c>
      <c r="F49" s="19">
        <f>'Balance Sheet'!F50/'Balance Sheet'!F28</f>
        <v>3.2651620040783334E-3</v>
      </c>
      <c r="G49" s="7"/>
    </row>
    <row r="50" spans="1:7" ht="31.5">
      <c r="A50" s="5" t="s">
        <v>52</v>
      </c>
      <c r="B50" s="19">
        <f>'Balance Sheet'!B51/'Balance Sheet'!B28</f>
        <v>0.43197393948708357</v>
      </c>
      <c r="C50" s="19">
        <f>'Balance Sheet'!C51/'Balance Sheet'!C28</f>
        <v>0.51664155700570225</v>
      </c>
      <c r="D50" s="19">
        <f>'Balance Sheet'!D51/'Balance Sheet'!D28</f>
        <v>0.50070531014566488</v>
      </c>
      <c r="E50" s="19">
        <f>'Balance Sheet'!E51/'Balance Sheet'!E28</f>
        <v>0.54153599425810195</v>
      </c>
      <c r="F50" s="19">
        <f>'Balance Sheet'!F51/'Balance Sheet'!F28</f>
        <v>0.51340514603115384</v>
      </c>
      <c r="G50" s="7"/>
    </row>
    <row r="51" spans="1:7" ht="31.5">
      <c r="A51" s="5" t="s">
        <v>49</v>
      </c>
      <c r="B51" s="19">
        <f>'Balance Sheet'!B52/'Balance Sheet'!B28</f>
        <v>0.99999999999999978</v>
      </c>
      <c r="C51" s="19">
        <f>'Balance Sheet'!C52/'Balance Sheet'!C28</f>
        <v>1</v>
      </c>
      <c r="D51" s="19">
        <f>'Balance Sheet'!D52/'Balance Sheet'!D28</f>
        <v>1</v>
      </c>
      <c r="E51" s="19">
        <f>'Balance Sheet'!E52/'Balance Sheet'!E28</f>
        <v>0.99999999999999967</v>
      </c>
      <c r="F51" s="19">
        <f>'Balance Sheet'!F52/'Balance Sheet'!F28</f>
        <v>1.0000000000000002</v>
      </c>
      <c r="G5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A14" sqref="A14"/>
    </sheetView>
  </sheetViews>
  <sheetFormatPr defaultRowHeight="15"/>
  <cols>
    <col min="1" max="1" width="67.5703125" bestFit="1" customWidth="1"/>
    <col min="2" max="6" width="13.28515625" bestFit="1" customWidth="1"/>
  </cols>
  <sheetData>
    <row r="1" spans="1:8" ht="23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</row>
    <row r="2" spans="1:8">
      <c r="A2" s="8" t="s">
        <v>55</v>
      </c>
      <c r="B2" s="20">
        <f>'Profit and Loss Statement'!B4/'Profit and Loss Statement'!B6</f>
        <v>1.1118788547011011</v>
      </c>
      <c r="C2" s="20">
        <f>'Profit and Loss Statement'!C4/'Profit and Loss Statement'!C6</f>
        <v>1.0161953558205419</v>
      </c>
      <c r="D2" s="20">
        <f>'Profit and Loss Statement'!D4/'Profit and Loss Statement'!D6</f>
        <v>1</v>
      </c>
      <c r="E2" s="20">
        <f>'Profit and Loss Statement'!E4/'Profit and Loss Statement'!E6</f>
        <v>1</v>
      </c>
      <c r="F2" s="20">
        <f>'Profit and Loss Statement'!F4/'Profit and Loss Statement'!F6</f>
        <v>1</v>
      </c>
    </row>
    <row r="3" spans="1:8">
      <c r="A3" t="s">
        <v>56</v>
      </c>
      <c r="B3" s="20">
        <f>'Profit and Loss Statement'!B5/'Profit and Loss Statement'!B6</f>
        <v>-0.11187885470110114</v>
      </c>
      <c r="C3" s="20">
        <f>'Profit and Loss Statement'!C5/'Profit and Loss Statement'!C6</f>
        <v>-1.6195355820541879E-2</v>
      </c>
      <c r="D3" s="20">
        <f>'Profit and Loss Statement'!D5/'Profit and Loss Statement'!D6</f>
        <v>0</v>
      </c>
      <c r="E3" s="20">
        <f>'Profit and Loss Statement'!E5/'Profit and Loss Statement'!E6</f>
        <v>0</v>
      </c>
      <c r="F3" s="20">
        <f>'Profit and Loss Statement'!F5/'Profit and Loss Statement'!F6</f>
        <v>0</v>
      </c>
    </row>
    <row r="4" spans="1:8">
      <c r="A4" s="9" t="s">
        <v>57</v>
      </c>
      <c r="B4" s="20">
        <f>'Profit and Loss Statement'!B6/'Profit and Loss Statement'!B6</f>
        <v>1</v>
      </c>
      <c r="C4" s="20">
        <f>'Profit and Loss Statement'!C6/'Profit and Loss Statement'!C6</f>
        <v>1</v>
      </c>
      <c r="D4" s="20">
        <f>'Profit and Loss Statement'!D6/'Profit and Loss Statement'!D6</f>
        <v>1</v>
      </c>
      <c r="E4" s="20">
        <f>'Profit and Loss Statement'!E6/'Profit and Loss Statement'!E6</f>
        <v>1</v>
      </c>
      <c r="F4" s="20">
        <f>'Profit and Loss Statement'!F6/'Profit and Loss Statement'!F6</f>
        <v>1</v>
      </c>
    </row>
    <row r="5" spans="1:8">
      <c r="A5" t="s">
        <v>58</v>
      </c>
      <c r="B5" s="20">
        <f>'Profit and Loss Statement'!B7/'Profit and Loss Statement'!B6</f>
        <v>0.37560391456438863</v>
      </c>
      <c r="C5" s="20">
        <f>'Profit and Loss Statement'!C7/'Profit and Loss Statement'!C6</f>
        <v>0.40468613624263305</v>
      </c>
      <c r="D5" s="20">
        <f>'Profit and Loss Statement'!D7/'Profit and Loss Statement'!D6</f>
        <v>0.48564978361405631</v>
      </c>
      <c r="E5" s="20">
        <f>'Profit and Loss Statement'!E7/'Profit and Loss Statement'!E6</f>
        <v>0.45754838329441061</v>
      </c>
      <c r="F5" s="20">
        <f>'Profit and Loss Statement'!F7/'Profit and Loss Statement'!F6</f>
        <v>0.4080078828193015</v>
      </c>
      <c r="G5" s="46">
        <v>0.42</v>
      </c>
      <c r="H5" s="46">
        <v>0.4</v>
      </c>
    </row>
    <row r="6" spans="1:8">
      <c r="A6" t="s">
        <v>59</v>
      </c>
      <c r="B6" s="20">
        <f>'Profit and Loss Statement'!B8/'Profit and Loss Statement'!B6</f>
        <v>0.19571082092612746</v>
      </c>
      <c r="C6" s="20">
        <f>'Profit and Loss Statement'!C8/'Profit and Loss Statement'!C6</f>
        <v>0.19686630178323733</v>
      </c>
      <c r="D6" s="20">
        <f>'Profit and Loss Statement'!D8/'Profit and Loss Statement'!D6</f>
        <v>0.14970462429093265</v>
      </c>
      <c r="E6" s="20">
        <f>'Profit and Loss Statement'!E8/'Profit and Loss Statement'!E6</f>
        <v>0.15460346694759797</v>
      </c>
      <c r="F6" s="20">
        <f>'Profit and Loss Statement'!F8/'Profit and Loss Statement'!F6</f>
        <v>0.16073479301332361</v>
      </c>
    </row>
    <row r="7" spans="1:8">
      <c r="A7" t="s">
        <v>60</v>
      </c>
      <c r="B7" s="20">
        <f>'Profit and Loss Statement'!B9/'Profit and Loss Statement'!B6</f>
        <v>5.4264945440771269E-2</v>
      </c>
      <c r="C7" s="20">
        <f>'Profit and Loss Statement'!C9/'Profit and Loss Statement'!C6</f>
        <v>-1.8334633845657491E-2</v>
      </c>
      <c r="D7" s="20">
        <f>'Profit and Loss Statement'!D9/'Profit and Loss Statement'!D6</f>
        <v>-3.7153564693077977E-2</v>
      </c>
      <c r="E7" s="20">
        <f>'Profit and Loss Statement'!E9/'Profit and Loss Statement'!E6</f>
        <v>-3.7247659110498828E-2</v>
      </c>
      <c r="F7" s="20">
        <f>'Profit and Loss Statement'!F9/'Profit and Loss Statement'!F6</f>
        <v>1.3272877533769507E-2</v>
      </c>
    </row>
    <row r="8" spans="1:8">
      <c r="A8" s="8" t="s">
        <v>61</v>
      </c>
      <c r="B8" s="20">
        <f>'Profit and Loss Statement'!B10/'Profit and Loss Statement'!B6</f>
        <v>0.62557968093128746</v>
      </c>
      <c r="C8" s="20">
        <f>'Profit and Loss Statement'!C10/'Profit and Loss Statement'!C6</f>
        <v>0.58321780418021285</v>
      </c>
      <c r="D8" s="20">
        <f>'Profit and Loss Statement'!D10/'Profit and Loss Statement'!D6</f>
        <v>0.59820084321191103</v>
      </c>
      <c r="E8" s="20">
        <f>'Profit and Loss Statement'!E10/'Profit and Loss Statement'!E6</f>
        <v>0.5749041911315097</v>
      </c>
      <c r="F8" s="20">
        <f>'Profit and Loss Statement'!F10/'Profit and Loss Statement'!F6</f>
        <v>0.58201555336639466</v>
      </c>
    </row>
    <row r="9" spans="1:8">
      <c r="A9" s="9" t="s">
        <v>62</v>
      </c>
      <c r="B9" s="20">
        <f>'Profit and Loss Statement'!B11/'Profit and Loss Statement'!B6</f>
        <v>0.37442031906871254</v>
      </c>
      <c r="C9" s="20">
        <f>'Profit and Loss Statement'!C11/'Profit and Loss Statement'!C6</f>
        <v>0.41678219581978709</v>
      </c>
      <c r="D9" s="20">
        <f>'Profit and Loss Statement'!D11/'Profit and Loss Statement'!D6</f>
        <v>0.40179915678808897</v>
      </c>
      <c r="E9" s="20">
        <f>'Profit and Loss Statement'!E11/'Profit and Loss Statement'!E6</f>
        <v>0.4250958088684903</v>
      </c>
      <c r="F9" s="20">
        <f>'Profit and Loss Statement'!F11/'Profit and Loss Statement'!F6</f>
        <v>0.4179844466336054</v>
      </c>
    </row>
    <row r="10" spans="1:8">
      <c r="A10" t="s">
        <v>63</v>
      </c>
      <c r="B10" s="20">
        <f>'Profit and Loss Statement'!B12/'Profit and Loss Statement'!B6</f>
        <v>0</v>
      </c>
      <c r="C10" s="20">
        <f>'Profit and Loss Statement'!C12/'Profit and Loss Statement'!C6</f>
        <v>0</v>
      </c>
      <c r="D10" s="20">
        <f>'Profit and Loss Statement'!D12/'Profit and Loss Statement'!D6</f>
        <v>0</v>
      </c>
      <c r="E10" s="20">
        <f>'Profit and Loss Statement'!E12/'Profit and Loss Statement'!E6</f>
        <v>0</v>
      </c>
      <c r="F10" s="20">
        <f>'Profit and Loss Statement'!F12/'Profit and Loss Statement'!F6</f>
        <v>0</v>
      </c>
    </row>
    <row r="11" spans="1:8">
      <c r="A11" t="s">
        <v>64</v>
      </c>
      <c r="B11" s="20">
        <f>'Profit and Loss Statement'!B13/'Profit and Loss Statement'!B6</f>
        <v>0.12438142098070903</v>
      </c>
      <c r="C11" s="20">
        <f>'Profit and Loss Statement'!C13/'Profit and Loss Statement'!C6</f>
        <v>0.10605853748416909</v>
      </c>
      <c r="D11" s="20">
        <f>'Profit and Loss Statement'!D13/'Profit and Loss Statement'!D6</f>
        <v>0.10758942868466549</v>
      </c>
      <c r="E11" s="20">
        <f>'Profit and Loss Statement'!E13/'Profit and Loss Statement'!E6</f>
        <v>0.11618562093429302</v>
      </c>
      <c r="F11" s="20">
        <f>'Profit and Loss Statement'!F13/'Profit and Loss Statement'!F6</f>
        <v>8.8557527550828338E-2</v>
      </c>
    </row>
    <row r="12" spans="1:8">
      <c r="A12" t="s">
        <v>65</v>
      </c>
      <c r="B12" s="20">
        <f>'Profit and Loss Statement'!B14/'Profit and Loss Statement'!B6</f>
        <v>0.31696150506023119</v>
      </c>
      <c r="C12" s="20">
        <f>'Profit and Loss Statement'!C14/'Profit and Loss Statement'!C6</f>
        <v>0.24653884276972493</v>
      </c>
      <c r="D12" s="20">
        <f>'Profit and Loss Statement'!D14/'Profit and Loss Statement'!D6</f>
        <v>0.22413522311617845</v>
      </c>
      <c r="E12" s="20">
        <f>'Profit and Loss Statement'!E14/'Profit and Loss Statement'!E6</f>
        <v>0.24887924620042878</v>
      </c>
      <c r="F12" s="20">
        <f>'Profit and Loss Statement'!F14/'Profit and Loss Statement'!F6</f>
        <v>0.23778787980885382</v>
      </c>
    </row>
    <row r="13" spans="1:8">
      <c r="A13" s="8" t="s">
        <v>66</v>
      </c>
      <c r="B13" s="20">
        <f>'Profit and Loss Statement'!B15/'Profit and Loss Statement'!B6</f>
        <v>0.44134292604094022</v>
      </c>
      <c r="C13" s="20">
        <f>'Profit and Loss Statement'!C15/'Profit and Loss Statement'!C6</f>
        <v>0.35259738025389403</v>
      </c>
      <c r="D13" s="20">
        <f>'Profit and Loss Statement'!D15/'Profit and Loss Statement'!D6</f>
        <v>0.33172465180084393</v>
      </c>
      <c r="E13" s="20">
        <f>'Profit and Loss Statement'!E15/'Profit and Loss Statement'!E6</f>
        <v>0.3650648671347218</v>
      </c>
      <c r="F13" s="20">
        <f>'Profit and Loss Statement'!F15/'Profit and Loss Statement'!F6</f>
        <v>0.32634540735968215</v>
      </c>
    </row>
    <row r="14" spans="1:8">
      <c r="A14" s="9" t="s">
        <v>67</v>
      </c>
      <c r="B14" s="20">
        <f>'Profit and Loss Statement'!B16/'Profit and Loss Statement'!B6</f>
        <v>-6.6922606972227711E-2</v>
      </c>
      <c r="C14" s="20">
        <f>'Profit and Loss Statement'!C16/'Profit and Loss Statement'!C6</f>
        <v>6.4184815565893102E-2</v>
      </c>
      <c r="D14" s="20">
        <f>'Profit and Loss Statement'!D16/'Profit and Loss Statement'!D6</f>
        <v>7.0074504987245045E-2</v>
      </c>
      <c r="E14" s="20">
        <f>'Profit and Loss Statement'!E16/'Profit and Loss Statement'!E6</f>
        <v>6.0030941733768488E-2</v>
      </c>
      <c r="F14" s="20">
        <f>'Profit and Loss Statement'!F16/'Profit and Loss Statement'!F6</f>
        <v>9.1639039273923251E-2</v>
      </c>
      <c r="G14" s="37">
        <v>0.1</v>
      </c>
      <c r="H14" s="38">
        <v>9.5000000000000001E-2</v>
      </c>
    </row>
    <row r="15" spans="1:8">
      <c r="A15" s="10" t="s">
        <v>68</v>
      </c>
      <c r="B15" s="20">
        <f>'Profit and Loss Statement'!B17/'Profit and Loss Statement'!B6</f>
        <v>7.8989216406095061E-3</v>
      </c>
      <c r="C15" s="20">
        <f>'Profit and Loss Statement'!C17/'Profit and Loss Statement'!C6</f>
        <v>2.9695339726008136E-3</v>
      </c>
      <c r="D15" s="20">
        <f>'Profit and Loss Statement'!D17/'Profit and Loss Statement'!D6</f>
        <v>3.1431791494013956E-3</v>
      </c>
      <c r="E15" s="20">
        <f>'Profit and Loss Statement'!E17/'Profit and Loss Statement'!E6</f>
        <v>2.1464722739964197E-3</v>
      </c>
      <c r="F15" s="20">
        <f>'Profit and Loss Statement'!F17/'Profit and Loss Statement'!F6</f>
        <v>1.8174226727186863E-3</v>
      </c>
    </row>
    <row r="16" spans="1:8">
      <c r="A16" s="11" t="s">
        <v>69</v>
      </c>
      <c r="B16" s="20">
        <f>'Profit and Loss Statement'!B18/'Profit and Loss Statement'!B6</f>
        <v>2.506472226910972E-6</v>
      </c>
      <c r="C16" s="20">
        <f>'Profit and Loss Statement'!C18/'Profit and Loss Statement'!C6</f>
        <v>1.3019646408954773E-6</v>
      </c>
      <c r="D16" s="20">
        <f>'Profit and Loss Statement'!D18/'Profit and Loss Statement'!D6</f>
        <v>3.1234079769075706E-6</v>
      </c>
      <c r="E16" s="20">
        <f>'Profit and Loss Statement'!E18/'Profit and Loss Statement'!E6</f>
        <v>4.474334050395889E-6</v>
      </c>
      <c r="F16" s="20">
        <f>'Profit and Loss Statement'!F18/'Profit and Loss Statement'!F6</f>
        <v>4.8276006341059227E-7</v>
      </c>
    </row>
    <row r="17" spans="1:6">
      <c r="A17" s="10" t="s">
        <v>70</v>
      </c>
      <c r="B17" s="20">
        <f>'Profit and Loss Statement'!B19/'Profit and Loss Statement'!B6</f>
        <v>2.8868595050771328E-2</v>
      </c>
      <c r="C17" s="20">
        <f>'Profit and Loss Statement'!C19/'Profit and Loss Statement'!C6</f>
        <v>2.2898266637215517E-2</v>
      </c>
      <c r="D17" s="20">
        <f>'Profit and Loss Statement'!D19/'Profit and Loss Statement'!D6</f>
        <v>1.9774589283895659E-2</v>
      </c>
      <c r="E17" s="20">
        <f>'Profit and Loss Statement'!E19/'Profit and Loss Statement'!E6</f>
        <v>2.0535586677373489E-2</v>
      </c>
      <c r="F17" s="20">
        <f>'Profit and Loss Statement'!F19/'Profit and Loss Statement'!F6</f>
        <v>1.7882956140031124E-2</v>
      </c>
    </row>
    <row r="18" spans="1:6">
      <c r="A18" s="11" t="s">
        <v>71</v>
      </c>
      <c r="B18" s="20">
        <f>'Profit and Loss Statement'!B20/'Profit and Loss Statement'!B6</f>
        <v>0</v>
      </c>
      <c r="C18" s="20">
        <f>'Profit and Loss Statement'!C20/'Profit and Loss Statement'!C6</f>
        <v>0</v>
      </c>
      <c r="D18" s="20">
        <f>'Profit and Loss Statement'!D20/'Profit and Loss Statement'!D6</f>
        <v>9.7154859877406237E-7</v>
      </c>
      <c r="E18" s="20">
        <f>'Profit and Loss Statement'!E20/'Profit and Loss Statement'!E6</f>
        <v>9.3937989786158178E-7</v>
      </c>
      <c r="F18" s="20">
        <f>'Profit and Loss Statement'!F20/'Profit and Loss Statement'!F6</f>
        <v>8.0698022413153967E-7</v>
      </c>
    </row>
    <row r="19" spans="1:6">
      <c r="A19" s="12" t="s">
        <v>72</v>
      </c>
      <c r="B19" s="20">
        <f>'Profit and Loss Statement'!B21/'Profit and Loss Statement'!B6</f>
        <v>-8.7892280382389526E-2</v>
      </c>
      <c r="C19" s="20">
        <f>'Profit and Loss Statement'!C21/'Profit and Loss Statement'!C6</f>
        <v>4.4256082901278394E-2</v>
      </c>
      <c r="D19" s="20">
        <f>'Profit and Loss Statement'!D21/'Profit and Loss Statement'!D6</f>
        <v>5.3443094852750783E-2</v>
      </c>
      <c r="E19" s="20">
        <f>'Profit and Loss Statement'!E21/'Profit and Loss Statement'!E6</f>
        <v>4.1641827330391429E-2</v>
      </c>
      <c r="F19" s="20">
        <f>'Profit and Loss Statement'!F21/'Profit and Loss Statement'!F6</f>
        <v>7.5573505806610805E-2</v>
      </c>
    </row>
    <row r="20" spans="1:6">
      <c r="A20" s="10" t="s">
        <v>73</v>
      </c>
      <c r="B20" s="20">
        <f>'Profit and Loss Statement'!B22/'Profit and Loss Statement'!B6</f>
        <v>-5.2807944853695964E-2</v>
      </c>
      <c r="C20" s="20">
        <f>'Profit and Loss Statement'!C22/'Profit and Loss Statement'!C6</f>
        <v>3.3461830610767206E-2</v>
      </c>
      <c r="D20" s="20">
        <f>'Profit and Loss Statement'!D22/'Profit and Loss Statement'!D6</f>
        <v>3.4435243116693805E-2</v>
      </c>
      <c r="E20" s="20">
        <f>'Profit and Loss Statement'!E22/'Profit and Loss Statement'!E6</f>
        <v>3.5559566521044063E-2</v>
      </c>
      <c r="F20" s="20">
        <f>'Profit and Loss Statement'!F22/'Profit and Loss Statement'!F6</f>
        <v>1.9977275604645198E-2</v>
      </c>
    </row>
    <row r="21" spans="1:6">
      <c r="A21" s="12" t="s">
        <v>74</v>
      </c>
      <c r="B21" s="20">
        <f>'Profit and Loss Statement'!B24/'Profit and Loss Statement'!B6</f>
        <v>-0.1407002252360855</v>
      </c>
      <c r="C21" s="20">
        <f>'Profit and Loss Statement'!C24/'Profit and Loss Statement'!C6</f>
        <v>1.0794252290511194E-2</v>
      </c>
      <c r="D21" s="20">
        <f>'Profit and Loss Statement'!D24/'Profit and Loss Statement'!D6</f>
        <v>1.9007851736056978E-2</v>
      </c>
      <c r="E21" s="20">
        <f>'Profit and Loss Statement'!E24/'Profit and Loss Statement'!E6</f>
        <v>6.0822608093473668E-3</v>
      </c>
      <c r="F21" s="20">
        <f>'Profit and Loss Statement'!F24/'Profit and Loss Statement'!F6</f>
        <v>5.5596230201965607E-2</v>
      </c>
    </row>
    <row r="22" spans="1:6">
      <c r="A22" t="s">
        <v>75</v>
      </c>
      <c r="B22" s="20">
        <f>'Profit and Loss Statement'!B25/'Profit and Loss Statement'!B6</f>
        <v>0</v>
      </c>
      <c r="C22" s="20">
        <f>'Profit and Loss Statement'!C25/'Profit and Loss Statement'!C6</f>
        <v>0</v>
      </c>
      <c r="D22" s="20">
        <f>'Profit and Loss Statement'!D25/'Profit and Loss Statement'!D6</f>
        <v>0</v>
      </c>
      <c r="E22" s="20">
        <f>'Profit and Loss Statement'!E25/'Profit and Loss Statement'!E6</f>
        <v>0</v>
      </c>
      <c r="F22" s="20">
        <f>'Profit and Loss Statement'!F25/'Profit and Loss Statement'!F6</f>
        <v>0</v>
      </c>
    </row>
    <row r="23" spans="1:6">
      <c r="A23" t="s">
        <v>76</v>
      </c>
      <c r="B23" s="20">
        <f>'Profit and Loss Statement'!B26/'Profit and Loss Statement'!B6</f>
        <v>0</v>
      </c>
      <c r="C23" s="20">
        <f>'Profit and Loss Statement'!C26/'Profit and Loss Statement'!C6</f>
        <v>0</v>
      </c>
      <c r="D23" s="20">
        <f>'Profit and Loss Statement'!D26/'Profit and Loss Statement'!D6</f>
        <v>0</v>
      </c>
      <c r="E23" s="20">
        <f>'Profit and Loss Statement'!E26/'Profit and Loss Statement'!E6</f>
        <v>0</v>
      </c>
      <c r="F23" s="20">
        <f>'Profit and Loss Statement'!F26/'Profit and Loss Statement'!F6</f>
        <v>0</v>
      </c>
    </row>
    <row r="24" spans="1:6">
      <c r="A24" s="12" t="s">
        <v>77</v>
      </c>
      <c r="B24" s="20">
        <f>'Profit and Loss Statement'!B27/'Profit and Loss Statement'!B6</f>
        <v>-0.1407002252360855</v>
      </c>
      <c r="C24" s="20">
        <f>'Profit and Loss Statement'!C27/'Profit and Loss Statement'!C6</f>
        <v>1.0794252290511194E-2</v>
      </c>
      <c r="D24" s="20">
        <f>'Profit and Loss Statement'!D27/'Profit and Loss Statement'!D6</f>
        <v>1.9007851736056978E-2</v>
      </c>
      <c r="E24" s="20">
        <f>'Profit and Loss Statement'!E27/'Profit and Loss Statement'!E6</f>
        <v>6.0822608093473668E-3</v>
      </c>
      <c r="F24" s="20">
        <f>'Profit and Loss Statement'!F27/'Profit and Loss Statement'!F6</f>
        <v>5.5596230201965607E-2</v>
      </c>
    </row>
    <row r="25" spans="1:6">
      <c r="A25" t="s">
        <v>78</v>
      </c>
      <c r="B25" s="20">
        <f>'Profit and Loss Statement'!B28/'Profit and Loss Statement'!B6</f>
        <v>0</v>
      </c>
      <c r="C25" s="20">
        <f>'Profit and Loss Statement'!C28/'Profit and Loss Statement'!C6</f>
        <v>3.2544257192869117E-3</v>
      </c>
      <c r="D25" s="20">
        <f>'Profit and Loss Statement'!D28/'Profit and Loss Statement'!D6</f>
        <v>3.9895199753613286E-3</v>
      </c>
      <c r="E25" s="20">
        <f>'Profit and Loss Statement'!E28/'Profit and Loss Statement'!E6</f>
        <v>9.5654159821422001E-4</v>
      </c>
      <c r="F25" s="20">
        <f>'Profit and Loss Statement'!F28/'Profit and Loss Statement'!F6</f>
        <v>1.0310380835430278E-2</v>
      </c>
    </row>
    <row r="26" spans="1:6">
      <c r="A26" t="s">
        <v>79</v>
      </c>
      <c r="B26" s="20">
        <f>'Profit and Loss Statement'!B29/'Profit and Loss Statement'!B6</f>
        <v>3.490637366920072E-3</v>
      </c>
      <c r="C26" s="20">
        <f>'Profit and Loss Statement'!C29/'Profit and Loss Statement'!C6</f>
        <v>-1.3639654859198729E-3</v>
      </c>
      <c r="D26" s="20">
        <f>'Profit and Loss Statement'!D29/'Profit and Loss Statement'!D6</f>
        <v>3.360516037836558E-4</v>
      </c>
      <c r="E26" s="20">
        <f>'Profit and Loss Statement'!E29/'Profit and Loss Statement'!E6</f>
        <v>-7.3700263004737034E-4</v>
      </c>
      <c r="F26" s="20">
        <f>'Profit and Loss Statement'!F29/'Profit and Loss Statement'!F6</f>
        <v>3.7075192542737035E-3</v>
      </c>
    </row>
    <row r="27" spans="1:6">
      <c r="A27" t="s">
        <v>80</v>
      </c>
      <c r="B27" s="20">
        <f>'Profit and Loss Statement'!B30/'Profit and Loss Statement'!B6</f>
        <v>-6.2497918393054118E-3</v>
      </c>
      <c r="C27" s="20">
        <f>'Profit and Loss Statement'!C30/'Profit and Loss Statement'!C6</f>
        <v>0</v>
      </c>
      <c r="D27" s="20">
        <f>'Profit and Loss Statement'!D30/'Profit and Loss Statement'!D6</f>
        <v>0</v>
      </c>
      <c r="E27" s="20">
        <f>'Profit and Loss Statement'!E30/'Profit and Loss Statement'!E6</f>
        <v>0</v>
      </c>
      <c r="F27" s="20">
        <f>'Profit and Loss Statement'!F30/'Profit and Loss Statement'!F6</f>
        <v>0</v>
      </c>
    </row>
    <row r="28" spans="1:6">
      <c r="A28" s="13" t="s">
        <v>81</v>
      </c>
      <c r="B28" s="20">
        <f>'Profit and Loss Statement'!B31/'Profit and Loss Statement'!B6</f>
        <v>-2.7591544723853403E-3</v>
      </c>
      <c r="C28" s="20">
        <f>'Profit and Loss Statement'!C31/'Profit and Loss Statement'!C6</f>
        <v>1.8904602333670389E-3</v>
      </c>
      <c r="D28" s="20">
        <f>'Profit and Loss Statement'!D31/'Profit and Loss Statement'!D6</f>
        <v>4.3255715791449849E-3</v>
      </c>
      <c r="E28" s="20">
        <f>'Profit and Loss Statement'!E31/'Profit and Loss Statement'!E6</f>
        <v>2.1953896816684959E-4</v>
      </c>
      <c r="F28" s="20">
        <f>'Profit and Loss Statement'!F31/'Profit and Loss Statement'!F6</f>
        <v>1.4017900089703982E-2</v>
      </c>
    </row>
    <row r="29" spans="1:6">
      <c r="A29" s="14" t="s">
        <v>82</v>
      </c>
      <c r="B29" s="20">
        <f>'Profit and Loss Statement'!B32/'Profit and Loss Statement'!B6</f>
        <v>-0.13794107076370016</v>
      </c>
      <c r="C29" s="20">
        <f>'Profit and Loss Statement'!C32/'Profit and Loss Statement'!C6</f>
        <v>8.9037920571441546E-3</v>
      </c>
      <c r="D29" s="20">
        <f>'Profit and Loss Statement'!D32/'Profit and Loss Statement'!D6</f>
        <v>1.4682280156911994E-2</v>
      </c>
      <c r="E29" s="20">
        <f>'Profit and Loss Statement'!E32/'Profit and Loss Statement'!E6</f>
        <v>5.8627218411805172E-3</v>
      </c>
      <c r="F29" s="20">
        <f>'Profit and Loss Statement'!F32/'Profit and Loss Statement'!F6</f>
        <v>4.1578330112261627E-2</v>
      </c>
    </row>
    <row r="30" spans="1:6">
      <c r="A30" s="10" t="s">
        <v>83</v>
      </c>
      <c r="B30" s="19"/>
      <c r="C30" s="19"/>
      <c r="D30" s="19"/>
      <c r="E30" s="19"/>
      <c r="F30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5"/>
  <sheetViews>
    <sheetView topLeftCell="E49" workbookViewId="0">
      <selection activeCell="L71" sqref="L71"/>
    </sheetView>
  </sheetViews>
  <sheetFormatPr defaultRowHeight="15"/>
  <cols>
    <col min="1" max="1" width="33.85546875" bestFit="1" customWidth="1"/>
    <col min="2" max="8" width="18.140625" bestFit="1" customWidth="1"/>
    <col min="10" max="10" width="18.140625" bestFit="1" customWidth="1"/>
    <col min="12" max="12" width="67.28515625" bestFit="1" customWidth="1"/>
  </cols>
  <sheetData>
    <row r="1" spans="1:12" ht="31.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127</v>
      </c>
      <c r="H1" s="15" t="s">
        <v>128</v>
      </c>
      <c r="L1" s="22" t="s">
        <v>129</v>
      </c>
    </row>
    <row r="2" spans="1:12">
      <c r="A2" t="s">
        <v>84</v>
      </c>
      <c r="B2" s="26">
        <v>178.79</v>
      </c>
      <c r="C2" s="26">
        <v>178.79</v>
      </c>
      <c r="D2" s="26">
        <v>178.79</v>
      </c>
      <c r="E2" s="26">
        <v>178.79</v>
      </c>
      <c r="F2" s="26">
        <v>178.79</v>
      </c>
      <c r="G2" s="26">
        <v>178.79</v>
      </c>
      <c r="H2" s="26">
        <v>178.79</v>
      </c>
      <c r="L2" s="23" t="s">
        <v>130</v>
      </c>
    </row>
    <row r="3" spans="1:12">
      <c r="A3" t="s">
        <v>85</v>
      </c>
      <c r="B3" s="26"/>
      <c r="C3" s="26"/>
      <c r="D3" s="26"/>
      <c r="E3" s="26"/>
      <c r="F3" s="26"/>
      <c r="L3" s="23" t="s">
        <v>131</v>
      </c>
    </row>
    <row r="4" spans="1:12">
      <c r="A4" t="s">
        <v>86</v>
      </c>
      <c r="B4" s="26">
        <v>185.41</v>
      </c>
      <c r="C4" s="26">
        <v>320.11</v>
      </c>
      <c r="D4" s="26">
        <v>306.77999999999997</v>
      </c>
      <c r="E4" s="26">
        <v>177.35</v>
      </c>
      <c r="F4" s="26">
        <v>302.61</v>
      </c>
      <c r="G4" s="26"/>
      <c r="H4" s="26"/>
      <c r="L4" s="23" t="s">
        <v>132</v>
      </c>
    </row>
    <row r="5" spans="1:12">
      <c r="B5" s="26"/>
      <c r="C5" s="26"/>
      <c r="D5" s="26"/>
      <c r="E5" s="26"/>
      <c r="F5" s="26"/>
      <c r="L5" s="23"/>
    </row>
    <row r="6" spans="1:12" ht="18.75">
      <c r="A6" s="21" t="s">
        <v>87</v>
      </c>
      <c r="B6" s="26"/>
      <c r="C6" s="26"/>
      <c r="D6" s="26"/>
      <c r="E6" s="26"/>
      <c r="F6" s="26"/>
      <c r="L6" s="23"/>
    </row>
    <row r="7" spans="1:12">
      <c r="A7" t="s">
        <v>88</v>
      </c>
      <c r="B7" s="26">
        <f>'Profit and Loss Statement'!B32/Ratio!B2</f>
        <v>-31.041053750209784</v>
      </c>
      <c r="C7" s="26">
        <f>'Profit and Loss Statement'!C32/Ratio!C2</f>
        <v>2.6919850103473504</v>
      </c>
      <c r="D7" s="26">
        <f>'Profit and Loss Statement'!D32/Ratio!D2</f>
        <v>5.3541025784439755</v>
      </c>
      <c r="E7" s="26">
        <f>'Profit and Loss Statement'!E32/Ratio!E2</f>
        <v>2.225515968454618</v>
      </c>
      <c r="F7" s="26">
        <f>'Profit and Loss Statement'!F32/Ratio!F2</f>
        <v>20.223782090720949</v>
      </c>
      <c r="G7">
        <f ca="1">'Profit and Loss Statement'!G32/Ratio!F2</f>
        <v>39.950069283032633</v>
      </c>
      <c r="H7">
        <f ca="1">'Profit and Loss Statement'!H32/Ratio!G2</f>
        <v>47.616967347686533</v>
      </c>
      <c r="L7" s="23" t="s">
        <v>133</v>
      </c>
    </row>
    <row r="8" spans="1:12">
      <c r="A8" t="s">
        <v>85</v>
      </c>
      <c r="B8" s="26">
        <v>0</v>
      </c>
      <c r="C8" s="26">
        <v>0</v>
      </c>
      <c r="D8" s="26">
        <v>0</v>
      </c>
      <c r="E8" s="26">
        <v>1.5</v>
      </c>
      <c r="F8" s="26">
        <v>4.5</v>
      </c>
      <c r="L8" s="23" t="s">
        <v>135</v>
      </c>
    </row>
    <row r="9" spans="1:12">
      <c r="A9" t="s">
        <v>89</v>
      </c>
      <c r="B9" s="26">
        <f>B8*B2</f>
        <v>0</v>
      </c>
      <c r="C9" s="26">
        <f t="shared" ref="C9:F9" si="0">C8*C2</f>
        <v>0</v>
      </c>
      <c r="D9" s="26">
        <f t="shared" si="0"/>
        <v>0</v>
      </c>
      <c r="E9" s="26">
        <f t="shared" si="0"/>
        <v>268.185</v>
      </c>
      <c r="F9" s="26">
        <f t="shared" si="0"/>
        <v>804.55499999999995</v>
      </c>
      <c r="L9" s="23" t="s">
        <v>134</v>
      </c>
    </row>
    <row r="10" spans="1:12">
      <c r="A10" t="s">
        <v>87</v>
      </c>
      <c r="B10" s="26">
        <f>B8/B7</f>
        <v>0</v>
      </c>
      <c r="C10" s="26">
        <f t="shared" ref="C10:F10" si="1">C8/C7</f>
        <v>0</v>
      </c>
      <c r="D10" s="26">
        <f t="shared" si="1"/>
        <v>0</v>
      </c>
      <c r="E10" s="26">
        <f t="shared" si="1"/>
        <v>0.67400100527770601</v>
      </c>
      <c r="F10" s="26">
        <f t="shared" si="1"/>
        <v>0.22251030889344306</v>
      </c>
      <c r="G10" s="28">
        <v>0.23</v>
      </c>
      <c r="H10" s="28">
        <v>0.23</v>
      </c>
      <c r="L10" s="23" t="s">
        <v>136</v>
      </c>
    </row>
    <row r="11" spans="1:12">
      <c r="A11" t="s">
        <v>90</v>
      </c>
      <c r="B11" s="26">
        <f>1-B10</f>
        <v>1</v>
      </c>
      <c r="C11" s="26">
        <f t="shared" ref="C11:F11" si="2">1-C10</f>
        <v>1</v>
      </c>
      <c r="D11" s="26">
        <f t="shared" si="2"/>
        <v>1</v>
      </c>
      <c r="E11" s="26">
        <f t="shared" si="2"/>
        <v>0.32599899472229399</v>
      </c>
      <c r="F11" s="26">
        <f t="shared" si="2"/>
        <v>0.77748969110655697</v>
      </c>
      <c r="L11" s="23" t="s">
        <v>137</v>
      </c>
    </row>
    <row r="12" spans="1:12">
      <c r="A12" t="s">
        <v>91</v>
      </c>
      <c r="B12" s="26">
        <f>'Profit and Loss Statement'!B4/'Profit and Loss Statement'!B6</f>
        <v>1.1118788547011011</v>
      </c>
      <c r="C12" s="26">
        <f>'Profit and Loss Statement'!C4/'Profit and Loss Statement'!C6</f>
        <v>1.0161953558205419</v>
      </c>
      <c r="D12" s="26">
        <f>'Profit and Loss Statement'!D4/'Profit and Loss Statement'!D6</f>
        <v>1</v>
      </c>
      <c r="E12" s="26">
        <f>'Profit and Loss Statement'!E4/'Profit and Loss Statement'!E6</f>
        <v>1</v>
      </c>
      <c r="F12" s="26">
        <f>'Profit and Loss Statement'!F4/'Profit and Loss Statement'!F6</f>
        <v>1</v>
      </c>
      <c r="L12" s="23" t="s">
        <v>138</v>
      </c>
    </row>
    <row r="13" spans="1:12">
      <c r="A13" t="s">
        <v>92</v>
      </c>
      <c r="B13" s="26">
        <f>'Profit and Loss Statement'!B16/'Profit and Loss Statement'!B6</f>
        <v>-6.6922606972227711E-2</v>
      </c>
      <c r="C13" s="26">
        <f>'Profit and Loss Statement'!C16/'Profit and Loss Statement'!C6</f>
        <v>6.4184815565893102E-2</v>
      </c>
      <c r="D13" s="26">
        <f>'Profit and Loss Statement'!D16/'Profit and Loss Statement'!D6</f>
        <v>7.0074504987245045E-2</v>
      </c>
      <c r="E13" s="26">
        <f>'Profit and Loss Statement'!E16/'Profit and Loss Statement'!E6</f>
        <v>6.0030941733768488E-2</v>
      </c>
      <c r="F13" s="26">
        <f>'Profit and Loss Statement'!F16/'Profit and Loss Statement'!F6</f>
        <v>9.1639039273923251E-2</v>
      </c>
      <c r="L13" s="23" t="s">
        <v>139</v>
      </c>
    </row>
    <row r="14" spans="1:12">
      <c r="A14" t="s">
        <v>93</v>
      </c>
      <c r="B14" s="26">
        <f>'Profit and Loss Statement'!B21/'Profit and Loss Statement'!B6</f>
        <v>-8.7892280382389526E-2</v>
      </c>
      <c r="C14" s="26">
        <f>'Profit and Loss Statement'!C21/'Profit and Loss Statement'!C6</f>
        <v>4.4256082901278394E-2</v>
      </c>
      <c r="D14" s="26">
        <f>'Profit and Loss Statement'!D21/'Profit and Loss Statement'!D6</f>
        <v>5.3443094852750783E-2</v>
      </c>
      <c r="E14" s="26">
        <f>'Profit and Loss Statement'!E21/'Profit and Loss Statement'!E6</f>
        <v>4.1641827330391429E-2</v>
      </c>
      <c r="F14" s="26">
        <f>'Profit and Loss Statement'!F21/'Profit and Loss Statement'!F6</f>
        <v>7.5573505806610805E-2</v>
      </c>
      <c r="L14" s="23" t="s">
        <v>140</v>
      </c>
    </row>
    <row r="15" spans="1:12">
      <c r="A15" t="s">
        <v>94</v>
      </c>
      <c r="B15" s="26">
        <f>'Profit and Loss Statement'!B27/'Profit and Loss Statement'!B6</f>
        <v>-0.1407002252360855</v>
      </c>
      <c r="C15" s="26">
        <f>'Profit and Loss Statement'!C27/'Profit and Loss Statement'!C6</f>
        <v>1.0794252290511194E-2</v>
      </c>
      <c r="D15" s="26">
        <f>'Profit and Loss Statement'!D27/'Profit and Loss Statement'!D6</f>
        <v>1.9007851736056978E-2</v>
      </c>
      <c r="E15" s="26">
        <f>'Profit and Loss Statement'!E27/'Profit and Loss Statement'!E6</f>
        <v>6.0822608093473668E-3</v>
      </c>
      <c r="F15" s="26">
        <f>'Profit and Loss Statement'!F27/'Profit and Loss Statement'!F6</f>
        <v>5.5596230201965607E-2</v>
      </c>
      <c r="L15" s="23" t="s">
        <v>141</v>
      </c>
    </row>
    <row r="16" spans="1:12">
      <c r="A16" t="s">
        <v>95</v>
      </c>
      <c r="B16" s="26">
        <f>'Profit and Loss Statement'!B32/'Profit and Loss Statement'!B6</f>
        <v>-0.13794107076370016</v>
      </c>
      <c r="C16" s="26">
        <f>'Profit and Loss Statement'!C32/'Profit and Loss Statement'!C6</f>
        <v>8.9037920571441546E-3</v>
      </c>
      <c r="D16" s="26">
        <f>'Profit and Loss Statement'!D32/'Profit and Loss Statement'!D6</f>
        <v>1.4682280156911994E-2</v>
      </c>
      <c r="E16" s="26">
        <f>'Profit and Loss Statement'!E32/'Profit and Loss Statement'!E6</f>
        <v>5.8627218411805172E-3</v>
      </c>
      <c r="F16" s="26">
        <f>'Profit and Loss Statement'!F32/'Profit and Loss Statement'!F6</f>
        <v>4.1578330112261627E-2</v>
      </c>
      <c r="L16" s="23" t="s">
        <v>142</v>
      </c>
    </row>
    <row r="17" spans="1:12">
      <c r="B17" s="26"/>
      <c r="C17" s="26"/>
      <c r="D17" s="26"/>
      <c r="E17" s="26"/>
      <c r="F17" s="26"/>
      <c r="L17" s="23"/>
    </row>
    <row r="18" spans="1:12" ht="18.75">
      <c r="A18" s="21" t="s">
        <v>96</v>
      </c>
      <c r="B18" s="26"/>
      <c r="C18" s="26"/>
      <c r="D18" s="26"/>
      <c r="E18" s="26"/>
      <c r="F18" s="26"/>
      <c r="L18" s="23"/>
    </row>
    <row r="19" spans="1:12">
      <c r="A19" t="s">
        <v>97</v>
      </c>
      <c r="B19" s="26">
        <f>'Balance Sheet'!B27/'Balance Sheet'!B51</f>
        <v>1.3304616351637506</v>
      </c>
      <c r="C19" s="26">
        <f>'Balance Sheet'!C27/'Balance Sheet'!C51</f>
        <v>1.2251160645988073</v>
      </c>
      <c r="D19" s="26">
        <f>'Balance Sheet'!D27/'Balance Sheet'!D51</f>
        <v>1.2378013179106331</v>
      </c>
      <c r="E19" s="26">
        <f>'Balance Sheet'!E27/'Balance Sheet'!E51</f>
        <v>1.1662528940939847</v>
      </c>
      <c r="F19" s="26">
        <f>'Balance Sheet'!F27/'Balance Sheet'!F51</f>
        <v>1.242477479056957</v>
      </c>
      <c r="L19" s="23" t="s">
        <v>143</v>
      </c>
    </row>
    <row r="20" spans="1:12">
      <c r="A20" t="s">
        <v>98</v>
      </c>
      <c r="B20" s="26">
        <f>('Balance Sheet'!B27-'Balance Sheet'!B19)/'Balance Sheet'!B51</f>
        <v>0.72862507628812834</v>
      </c>
      <c r="C20" s="26">
        <f>('Balance Sheet'!C27-'Balance Sheet'!C19)/'Balance Sheet'!C51</f>
        <v>0.70715626831618594</v>
      </c>
      <c r="D20" s="26">
        <f>('Balance Sheet'!D27-'Balance Sheet'!D19)/'Balance Sheet'!D51</f>
        <v>0.62593865825261441</v>
      </c>
      <c r="E20" s="26">
        <f>('Balance Sheet'!E27-'Balance Sheet'!E19)/'Balance Sheet'!E51</f>
        <v>0.52788762097031439</v>
      </c>
      <c r="F20" s="26">
        <f>('Balance Sheet'!F27-'Balance Sheet'!F19)/'Balance Sheet'!F51</f>
        <v>0.53369295650732496</v>
      </c>
      <c r="L20" s="23" t="s">
        <v>144</v>
      </c>
    </row>
    <row r="21" spans="1:12">
      <c r="A21" t="s">
        <v>99</v>
      </c>
      <c r="B21" s="26">
        <f>('Balance Sheet'!B22+'Balance Sheet'!B23+'Balance Sheet'!B11)/'Balance Sheet'!B51</f>
        <v>0.17437183677466797</v>
      </c>
      <c r="C21" s="26">
        <f>('Balance Sheet'!C22+'Balance Sheet'!C23+'Balance Sheet'!C11)/'Balance Sheet'!C51</f>
        <v>9.4408451357177653E-2</v>
      </c>
      <c r="D21" s="26">
        <f>('Balance Sheet'!D22+'Balance Sheet'!D23+'Balance Sheet'!D11)/'Balance Sheet'!D51</f>
        <v>4.3330273364840105E-2</v>
      </c>
      <c r="E21" s="26">
        <f>('Balance Sheet'!E22+'Balance Sheet'!E23+'Balance Sheet'!E11)/'Balance Sheet'!E51</f>
        <v>1.8001733642036694E-2</v>
      </c>
      <c r="F21" s="26">
        <f>('Balance Sheet'!F22+'Balance Sheet'!F23+'Balance Sheet'!F11)/'Balance Sheet'!F51</f>
        <v>0.15000613627959758</v>
      </c>
      <c r="L21" s="23" t="s">
        <v>145</v>
      </c>
    </row>
    <row r="22" spans="1:12">
      <c r="B22" s="26"/>
      <c r="C22" s="26"/>
      <c r="D22" s="26"/>
      <c r="E22" s="26"/>
      <c r="F22" s="26"/>
      <c r="L22" s="23"/>
    </row>
    <row r="23" spans="1:12" ht="18.75">
      <c r="A23" s="21" t="s">
        <v>100</v>
      </c>
      <c r="B23" s="26"/>
      <c r="C23" s="26"/>
      <c r="D23" s="26"/>
      <c r="E23" s="26"/>
      <c r="F23" s="26"/>
      <c r="L23" s="23"/>
    </row>
    <row r="24" spans="1:12">
      <c r="A24" t="s">
        <v>101</v>
      </c>
      <c r="B24" s="26">
        <f>'Balance Sheet'!B21/'Profit and Loss Statement'!B6*365</f>
        <v>79.798905584274152</v>
      </c>
      <c r="C24" s="26">
        <f>'Balance Sheet'!C21/'Profit and Loss Statement'!C6*365</f>
        <v>88.156465507194255</v>
      </c>
      <c r="D24" s="26">
        <f>'Balance Sheet'!D21/'Profit and Loss Statement'!D6*365</f>
        <v>65.532736119581003</v>
      </c>
      <c r="E24" s="26">
        <f>'Balance Sheet'!E21/'Profit and Loss Statement'!E6*365</f>
        <v>62.755186055591992</v>
      </c>
      <c r="F24" s="26">
        <f>'Balance Sheet'!F21/'Profit and Loss Statement'!F6*365</f>
        <v>31.210203991752433</v>
      </c>
      <c r="L24" s="23" t="s">
        <v>146</v>
      </c>
    </row>
    <row r="25" spans="1:12">
      <c r="A25" t="s">
        <v>102</v>
      </c>
      <c r="B25" s="26">
        <f>'Balance Sheet'!B44/'Profit and Loss Statement'!B6*365</f>
        <v>54.16357180388205</v>
      </c>
      <c r="C25" s="26">
        <f>('Balance Sheet'!C45+'Balance Sheet'!C46)/'Profit and Loss Statement'!C6*365</f>
        <v>37.892581751906647</v>
      </c>
      <c r="D25" s="26">
        <f>('Balance Sheet'!D45+'Balance Sheet'!D46)/'Profit and Loss Statement'!D6*365</f>
        <v>55.6418209855714</v>
      </c>
      <c r="E25" s="26">
        <f>('Balance Sheet'!E45+'Balance Sheet'!E46)/'Profit and Loss Statement'!E6*365</f>
        <v>46.714589764179792</v>
      </c>
      <c r="F25" s="26">
        <f>('Balance Sheet'!F45+'Balance Sheet'!F46)/'Profit and Loss Statement'!F6*365</f>
        <v>68.672312080162996</v>
      </c>
      <c r="L25" s="23" t="s">
        <v>147</v>
      </c>
    </row>
    <row r="26" spans="1:12">
      <c r="A26" t="s">
        <v>103</v>
      </c>
      <c r="B26" s="26">
        <f>'Balance Sheet'!B19/'Profit and Loss Statement'!B10*365</f>
        <v>157.73616401977657</v>
      </c>
      <c r="C26" s="26">
        <f>'Balance Sheet'!C19/'Profit and Loss Statement'!C10*365</f>
        <v>144.8756922813406</v>
      </c>
      <c r="D26" s="26">
        <f>'Balance Sheet'!D19/'Profit and Loss Statement'!D10*365</f>
        <v>132.98797693125604</v>
      </c>
      <c r="E26" s="26">
        <f>'Balance Sheet'!E19/'Profit and Loss Statement'!E10*365</f>
        <v>159.13823610670437</v>
      </c>
      <c r="F26" s="26">
        <f>'Balance Sheet'!F19/'Profit and Loss Statement'!F10*365</f>
        <v>128.277214794478</v>
      </c>
      <c r="L26" s="23" t="s">
        <v>148</v>
      </c>
    </row>
    <row r="27" spans="1:12">
      <c r="B27" s="26"/>
      <c r="C27" s="26"/>
      <c r="D27" s="26"/>
      <c r="E27" s="26"/>
      <c r="F27" s="26"/>
      <c r="L27" s="23"/>
    </row>
    <row r="28" spans="1:12">
      <c r="A28" t="s">
        <v>104</v>
      </c>
      <c r="B28" s="26">
        <f>B26+B24</f>
        <v>237.5350696040507</v>
      </c>
      <c r="C28" s="26">
        <f t="shared" ref="C28:F28" si="3">C26+C24</f>
        <v>233.03215778853485</v>
      </c>
      <c r="D28" s="26">
        <f t="shared" si="3"/>
        <v>198.52071305083706</v>
      </c>
      <c r="E28" s="26">
        <f t="shared" si="3"/>
        <v>221.89342216229636</v>
      </c>
      <c r="F28" s="26">
        <f t="shared" si="3"/>
        <v>159.48741878623042</v>
      </c>
      <c r="L28" s="23" t="s">
        <v>149</v>
      </c>
    </row>
    <row r="29" spans="1:12">
      <c r="A29" t="s">
        <v>105</v>
      </c>
      <c r="B29" s="26">
        <f>B28-B25</f>
        <v>183.37149780016864</v>
      </c>
      <c r="C29" s="26">
        <f t="shared" ref="C29:F29" si="4">C28-C25</f>
        <v>195.1395760366282</v>
      </c>
      <c r="D29" s="26">
        <f t="shared" si="4"/>
        <v>142.87889206526566</v>
      </c>
      <c r="E29" s="26">
        <f t="shared" si="4"/>
        <v>175.17883239811658</v>
      </c>
      <c r="F29" s="26">
        <f t="shared" si="4"/>
        <v>90.815106706067425</v>
      </c>
      <c r="L29" s="23" t="s">
        <v>150</v>
      </c>
    </row>
    <row r="30" spans="1:12">
      <c r="B30" s="26"/>
      <c r="C30" s="26"/>
      <c r="D30" s="26"/>
      <c r="E30" s="26"/>
      <c r="F30" s="26"/>
      <c r="L30" s="23"/>
    </row>
    <row r="31" spans="1:12" ht="18.75">
      <c r="A31" s="21" t="s">
        <v>106</v>
      </c>
      <c r="B31" s="26"/>
      <c r="C31" s="26"/>
      <c r="D31" s="26"/>
      <c r="E31" s="26"/>
      <c r="F31" s="26"/>
      <c r="L31" s="23"/>
    </row>
    <row r="32" spans="1:12">
      <c r="A32" t="s">
        <v>107</v>
      </c>
      <c r="B32" s="26">
        <f>('Balance Sheet'!B37+'Balance Sheet'!B43)/'Balance Sheet'!B33</f>
        <v>0.82112442632038363</v>
      </c>
      <c r="C32" s="26">
        <f>('Balance Sheet'!C37+'Balance Sheet'!C43)/'Balance Sheet'!C33</f>
        <v>1.0461838620338346</v>
      </c>
      <c r="D32" s="26">
        <f>('Balance Sheet'!D37+'Balance Sheet'!D43)/'Balance Sheet'!D33</f>
        <v>0.75884484577283573</v>
      </c>
      <c r="E32" s="26">
        <f>('Balance Sheet'!E37+'Balance Sheet'!E43)/'Balance Sheet'!E33</f>
        <v>0.82609424498964101</v>
      </c>
      <c r="F32" s="26">
        <f>('Balance Sheet'!F37+'Balance Sheet'!F43)/'Balance Sheet'!F33</f>
        <v>5.1582001010737753E-2</v>
      </c>
      <c r="L32" s="23" t="s">
        <v>151</v>
      </c>
    </row>
    <row r="33" spans="1:12">
      <c r="A33" t="s">
        <v>108</v>
      </c>
      <c r="B33" s="26">
        <f>'Profit and Loss Statement'!B21/'Profit and Loss Statement'!B22</f>
        <v>1.6643760825363392</v>
      </c>
      <c r="C33" s="26">
        <f>'Profit and Loss Statement'!C21/'Profit and Loss Statement'!C22</f>
        <v>1.3225840336134469</v>
      </c>
      <c r="D33" s="26">
        <f>'Profit and Loss Statement'!D21/'Profit and Loss Statement'!D22</f>
        <v>1.5519883124287337</v>
      </c>
      <c r="E33" s="26">
        <f>'Profit and Loss Statement'!E21/'Profit and Loss Statement'!E22</f>
        <v>1.1710442900294609</v>
      </c>
      <c r="F33" s="26">
        <f>'Profit and Loss Statement'!F21/'Profit and Loss Statement'!F22</f>
        <v>3.782973579692626</v>
      </c>
      <c r="L33" s="23" t="s">
        <v>152</v>
      </c>
    </row>
    <row r="34" spans="1:12">
      <c r="A34" t="s">
        <v>109</v>
      </c>
      <c r="B34" s="26">
        <f>('Balance Sheet'!B37+'Balance Sheet'!B43)/('Balance Sheet'!B37+'Balance Sheet'!B43+'Balance Sheet'!B33)</f>
        <v>0.45088870065813191</v>
      </c>
      <c r="C34" s="26">
        <f>('Balance Sheet'!C37+'Balance Sheet'!C43)/('Balance Sheet'!C37+'Balance Sheet'!C43+'Balance Sheet'!C33)</f>
        <v>0.51128536464653995</v>
      </c>
      <c r="D34" s="26">
        <f>('Balance Sheet'!D37+'Balance Sheet'!D43)/('Balance Sheet'!D37+'Balance Sheet'!D43+'Balance Sheet'!D33)</f>
        <v>0.43144501778916128</v>
      </c>
      <c r="E34" s="26">
        <f>('Balance Sheet'!E37+'Balance Sheet'!E43)/('Balance Sheet'!E37+'Balance Sheet'!E43+'Balance Sheet'!E33)</f>
        <v>0.45238313808624214</v>
      </c>
      <c r="F34" s="26">
        <f>('Balance Sheet'!F37+'Balance Sheet'!F43)/('Balance Sheet'!F37+'Balance Sheet'!F43+'Balance Sheet'!F33)</f>
        <v>4.9051810473324228E-2</v>
      </c>
      <c r="L34" s="23" t="s">
        <v>153</v>
      </c>
    </row>
    <row r="35" spans="1:12">
      <c r="A35" t="s">
        <v>110</v>
      </c>
      <c r="B35" s="26">
        <f>'Balance Sheet'!B28/'Balance Sheet'!B33</f>
        <v>2.3885173304194778</v>
      </c>
      <c r="C35" s="26">
        <f>'Balance Sheet'!C28/'Balance Sheet'!C33</f>
        <v>2.5948034623607823</v>
      </c>
      <c r="D35" s="26">
        <f>'Balance Sheet'!D28/'Balance Sheet'!D33</f>
        <v>2.4487898027298729</v>
      </c>
      <c r="E35" s="26">
        <f>'Balance Sheet'!E28/'Balance Sheet'!E33</f>
        <v>2.5539757983151414</v>
      </c>
      <c r="F35" s="26">
        <f>'Balance Sheet'!F28/'Balance Sheet'!F33</f>
        <v>2.1823149465969744</v>
      </c>
      <c r="L35" s="23" t="s">
        <v>154</v>
      </c>
    </row>
    <row r="36" spans="1:12">
      <c r="B36" s="26"/>
      <c r="C36" s="26"/>
      <c r="D36" s="26"/>
      <c r="E36" s="26"/>
      <c r="F36" s="26"/>
      <c r="L36" s="23"/>
    </row>
    <row r="37" spans="1:12" ht="18.75">
      <c r="A37" s="21" t="s">
        <v>111</v>
      </c>
      <c r="B37" s="26"/>
      <c r="C37" s="26"/>
      <c r="D37" s="26"/>
      <c r="E37" s="26"/>
      <c r="F37" s="26"/>
      <c r="L37" s="23"/>
    </row>
    <row r="38" spans="1:12">
      <c r="A38" t="s">
        <v>112</v>
      </c>
      <c r="B38" s="26">
        <f>'Profit and Loss Statement'!B32/'Balance Sheet'!B33</f>
        <v>-0.31683784998096098</v>
      </c>
      <c r="C38" s="26">
        <f>'Profit and Loss Statement'!C32/'Balance Sheet'!C33</f>
        <v>2.6707389007298767E-2</v>
      </c>
      <c r="D38" s="26">
        <f>'Profit and Loss Statement'!D32/'Balance Sheet'!D33</f>
        <v>5.0537601483300637E-2</v>
      </c>
      <c r="E38" s="26">
        <f>'Profit and Loss Statement'!E32/'Balance Sheet'!E33</f>
        <v>2.0650734271396069E-2</v>
      </c>
      <c r="F38" s="26">
        <f>'Profit and Loss Statement'!F32/'Balance Sheet'!F33</f>
        <v>0.16142383662477872</v>
      </c>
      <c r="L38" s="23" t="s">
        <v>155</v>
      </c>
    </row>
    <row r="39" spans="1:12">
      <c r="A39" t="s">
        <v>113</v>
      </c>
      <c r="B39" s="26">
        <f>'Profit and Loss Statement'!B21/('Balance Sheet'!B37+'Balance Sheet'!B43+'Balance Sheet'!B33)</f>
        <v>-0.11085481912187659</v>
      </c>
      <c r="C39" s="26">
        <f>'Profit and Loss Statement'!C21/('Balance Sheet'!C37+'Balance Sheet'!C43+'Balance Sheet'!C33)</f>
        <v>6.4876100854921126E-2</v>
      </c>
      <c r="D39" s="26">
        <f>'Profit and Loss Statement'!D21/('Balance Sheet'!D37+'Balance Sheet'!D43+'Balance Sheet'!D33)</f>
        <v>0.10458880217846306</v>
      </c>
      <c r="E39" s="26">
        <f>'Profit and Loss Statement'!E21/('Balance Sheet'!E37+'Balance Sheet'!E43+'Balance Sheet'!E33)</f>
        <v>8.032353256314495E-2</v>
      </c>
      <c r="F39" s="26">
        <f>'Profit and Loss Statement'!F21/('Balance Sheet'!F37+'Balance Sheet'!F43+'Balance Sheet'!F33)</f>
        <v>0.27901467593353224</v>
      </c>
      <c r="L39" s="23" t="s">
        <v>156</v>
      </c>
    </row>
    <row r="40" spans="1:12">
      <c r="A40" t="s">
        <v>114</v>
      </c>
      <c r="B40" s="26">
        <f>'Profit and Loss Statement'!B32/'Balance Sheet'!B28</f>
        <v>-0.13265042959739257</v>
      </c>
      <c r="C40" s="26">
        <f>'Profit and Loss Statement'!C32/'Balance Sheet'!C28</f>
        <v>1.0292644277189331E-2</v>
      </c>
      <c r="D40" s="26">
        <f>'Profit and Loss Statement'!D32/'Balance Sheet'!D28</f>
        <v>2.0637786643411413E-2</v>
      </c>
      <c r="E40" s="26">
        <f>'Profit and Loss Statement'!E32/'Balance Sheet'!E28</f>
        <v>8.0857204226521505E-3</v>
      </c>
      <c r="F40" s="26">
        <f>'Profit and Loss Statement'!F32/'Balance Sheet'!F28</f>
        <v>7.3969083553451997E-2</v>
      </c>
      <c r="L40" s="23" t="s">
        <v>157</v>
      </c>
    </row>
    <row r="41" spans="1:12">
      <c r="A41" t="s">
        <v>115</v>
      </c>
      <c r="B41" s="26">
        <f>'Profit and Loss Statement'!B21*(1-Ratio!B42)</f>
        <v>-3466.8545385490565</v>
      </c>
      <c r="C41" s="26">
        <f>'Profit and Loss Statement'!C21*(1-Ratio!C42)</f>
        <v>1973.3143275805969</v>
      </c>
      <c r="D41" s="26">
        <f>'Profit and Loss Statement'!D21*(1-Ratio!D42)</f>
        <v>2691.4633851913991</v>
      </c>
      <c r="E41" s="26">
        <f>'Profit and Loss Statement'!E21*(1-Ratio!E42)</f>
        <v>2724.1980595930245</v>
      </c>
      <c r="F41" s="26">
        <f>'Profit and Loss Statement'!F21*(1-Ratio!F42)</f>
        <v>4915.0713463471529</v>
      </c>
      <c r="L41" s="23" t="s">
        <v>158</v>
      </c>
    </row>
    <row r="42" spans="1:12">
      <c r="A42" t="s">
        <v>116</v>
      </c>
      <c r="B42" s="26">
        <f>'Profit and Loss Statement'!B31/'Profit and Loss Statement'!B27</f>
        <v>1.9610163862606937E-2</v>
      </c>
      <c r="C42" s="26">
        <f>'Profit and Loss Statement'!C31/'Profit and Loss Statement'!C27</f>
        <v>0.17513582066530617</v>
      </c>
      <c r="D42" s="26">
        <f>'Profit and Loss Statement'!D31/'Profit and Loss Statement'!D27</f>
        <v>0.22756761990833421</v>
      </c>
      <c r="E42" s="26">
        <f>'Profit and Loss Statement'!E31/'Profit and Loss Statement'!E27</f>
        <v>3.6094961240309982E-2</v>
      </c>
      <c r="F42" s="26">
        <f>'Profit and Loss Statement'!F31/'Profit and Loss Statement'!F27</f>
        <v>0.25213760067509716</v>
      </c>
      <c r="L42" s="23" t="s">
        <v>159</v>
      </c>
    </row>
    <row r="43" spans="1:12">
      <c r="A43" t="s">
        <v>117</v>
      </c>
      <c r="B43" s="26">
        <f>B41/B44</f>
        <v>-0.22995058133767313</v>
      </c>
      <c r="C43" s="26">
        <f t="shared" ref="C43:F43" si="5">C41/C44</f>
        <v>0.12636878743587124</v>
      </c>
      <c r="D43" s="26">
        <f t="shared" si="5"/>
        <v>0.15486960539455311</v>
      </c>
      <c r="E43" s="26">
        <f t="shared" si="5"/>
        <v>0.15747428567094102</v>
      </c>
      <c r="F43" s="26">
        <f t="shared" si="5"/>
        <v>0.31878745431301525</v>
      </c>
      <c r="L43" s="23" t="s">
        <v>160</v>
      </c>
    </row>
    <row r="44" spans="1:12">
      <c r="A44" t="s">
        <v>118</v>
      </c>
      <c r="B44" s="26">
        <f>'Balance Sheet'!B6+('Balance Sheet'!B27-'Balance Sheet'!B51)-'Balance Sheet'!B23-'Balance Sheet'!B22</f>
        <v>15076.520000000004</v>
      </c>
      <c r="C44" s="26">
        <f>'Balance Sheet'!C6+('Balance Sheet'!C27-'Balance Sheet'!C51)-'Balance Sheet'!C23-'Balance Sheet'!C22</f>
        <v>15615.520000000006</v>
      </c>
      <c r="D44" s="26">
        <f>'Balance Sheet'!D6+('Balance Sheet'!D27-'Balance Sheet'!D51)-'Balance Sheet'!D23-'Balance Sheet'!D22</f>
        <v>17378.900000000001</v>
      </c>
      <c r="E44" s="26">
        <f>'Balance Sheet'!E6+('Balance Sheet'!E27-'Balance Sheet'!E51)-'Balance Sheet'!E23-'Balance Sheet'!E22</f>
        <v>17299.320000000007</v>
      </c>
      <c r="F44" s="26">
        <f>'Balance Sheet'!F6+('Balance Sheet'!F27-'Balance Sheet'!F51)-'Balance Sheet'!F23-'Balance Sheet'!F22</f>
        <v>15418.019999999993</v>
      </c>
      <c r="L44" s="23" t="s">
        <v>161</v>
      </c>
    </row>
    <row r="45" spans="1:12">
      <c r="B45" s="26"/>
      <c r="C45" s="26"/>
      <c r="D45" s="26"/>
      <c r="E45" s="26"/>
      <c r="F45" s="26"/>
      <c r="L45" s="23"/>
    </row>
    <row r="46" spans="1:12" ht="18.75">
      <c r="A46" s="21" t="s">
        <v>119</v>
      </c>
      <c r="B46" s="26"/>
      <c r="C46" s="26"/>
      <c r="D46" s="26"/>
      <c r="E46" s="26"/>
      <c r="F46" s="26"/>
      <c r="L46" s="23"/>
    </row>
    <row r="47" spans="1:12">
      <c r="A47" t="s">
        <v>120</v>
      </c>
      <c r="B47" s="26">
        <f>B4/B7</f>
        <v>-5.9730575350956618</v>
      </c>
      <c r="C47" s="26">
        <f t="shared" ref="C47:F47" si="6">C4/C7</f>
        <v>118.91225202576288</v>
      </c>
      <c r="D47" s="26">
        <f t="shared" si="6"/>
        <v>57.298117752752738</v>
      </c>
      <c r="E47" s="26">
        <f t="shared" si="6"/>
        <v>79.68938552400077</v>
      </c>
      <c r="F47" s="26">
        <f t="shared" si="6"/>
        <v>14.963076572054401</v>
      </c>
      <c r="L47" s="23" t="s">
        <v>162</v>
      </c>
    </row>
    <row r="48" spans="1:12">
      <c r="A48" t="s">
        <v>121</v>
      </c>
      <c r="B48" s="26">
        <f>'Balance Sheet'!B33/Ratio!B2</f>
        <v>97.971418983164625</v>
      </c>
      <c r="C48" s="26">
        <f>'Balance Sheet'!C33/Ratio!C2</f>
        <v>100.79551429050842</v>
      </c>
      <c r="D48" s="26">
        <f>'Balance Sheet'!D33/Ratio!D2</f>
        <v>105.94294982940882</v>
      </c>
      <c r="E48" s="26">
        <f>'Balance Sheet'!E33/Ratio!E2</f>
        <v>107.76933832988422</v>
      </c>
      <c r="F48" s="26">
        <f>'Balance Sheet'!F33/Ratio!F2</f>
        <v>125.28374070138152</v>
      </c>
      <c r="L48" s="23" t="s">
        <v>163</v>
      </c>
    </row>
    <row r="49" spans="1:12">
      <c r="A49" t="s">
        <v>122</v>
      </c>
      <c r="B49" s="26">
        <f>B4/B48</f>
        <v>1.8924907072322876</v>
      </c>
      <c r="C49" s="26">
        <f t="shared" ref="C49:F49" si="7">C4/C48</f>
        <v>3.1758357725859998</v>
      </c>
      <c r="D49" s="26">
        <f t="shared" si="7"/>
        <v>2.8957094407318511</v>
      </c>
      <c r="E49" s="26">
        <f t="shared" si="7"/>
        <v>1.6456443247069765</v>
      </c>
      <c r="F49" s="26">
        <f t="shared" si="7"/>
        <v>2.4153972279713636</v>
      </c>
      <c r="L49" s="23" t="s">
        <v>164</v>
      </c>
    </row>
    <row r="50" spans="1:12">
      <c r="A50" t="s">
        <v>123</v>
      </c>
      <c r="B50" s="26">
        <f>'Profit and Loss Statement'!B6/Ratio!B2</f>
        <v>225.03126573074556</v>
      </c>
      <c r="C50" s="26">
        <f>'Profit and Loss Statement'!C6/Ratio!C2</f>
        <v>302.34140611891047</v>
      </c>
      <c r="D50" s="26">
        <f>'Profit and Loss Statement'!D6/Ratio!D2</f>
        <v>364.66424296660887</v>
      </c>
      <c r="E50" s="26">
        <f>'Profit and Loss Statement'!E6/Ratio!E2</f>
        <v>379.60456401364729</v>
      </c>
      <c r="F50" s="26">
        <f>'Profit and Loss Statement'!F6/Ratio!F2</f>
        <v>486.40197997650876</v>
      </c>
      <c r="L50" s="23" t="s">
        <v>165</v>
      </c>
    </row>
    <row r="51" spans="1:12">
      <c r="A51" t="s">
        <v>124</v>
      </c>
      <c r="B51" s="26">
        <f>B4/B50</f>
        <v>0.82392995212428299</v>
      </c>
      <c r="C51" s="26">
        <f t="shared" ref="C51:F51" si="8">C4/C50</f>
        <v>1.0587699650841116</v>
      </c>
      <c r="D51" s="26">
        <f t="shared" si="8"/>
        <v>0.84126701730964837</v>
      </c>
      <c r="E51" s="26">
        <f t="shared" si="8"/>
        <v>0.46719670102181393</v>
      </c>
      <c r="F51" s="26">
        <f t="shared" si="8"/>
        <v>0.62213973720792592</v>
      </c>
      <c r="L51" s="23" t="s">
        <v>166</v>
      </c>
    </row>
    <row r="52" spans="1:12">
      <c r="A52" t="s">
        <v>125</v>
      </c>
      <c r="B52" s="26">
        <f>B55+'Balance Sheet'!B37+'Balance Sheet'!B43-'Balance Sheet'!B22-'Balance Sheet'!B23</f>
        <v>44391.193900000006</v>
      </c>
      <c r="C52" s="26">
        <f>C55+'Balance Sheet'!C37+'Balance Sheet'!C43-'Balance Sheet'!C22-'Balance Sheet'!C23</f>
        <v>73816.516899999988</v>
      </c>
      <c r="D52" s="26">
        <f>D55+'Balance Sheet'!D37+'Balance Sheet'!D43-'Balance Sheet'!D22-'Balance Sheet'!D23</f>
        <v>68239.866200000004</v>
      </c>
      <c r="E52" s="26">
        <f>E55+'Balance Sheet'!E37+'Balance Sheet'!E43-'Balance Sheet'!E22-'Balance Sheet'!E23</f>
        <v>47164.326500000003</v>
      </c>
      <c r="F52" s="26">
        <f>F55+'Balance Sheet'!F37+'Balance Sheet'!F43-'Balance Sheet'!F22-'Balance Sheet'!F23</f>
        <v>51522.811900000008</v>
      </c>
      <c r="L52" s="23" t="s">
        <v>167</v>
      </c>
    </row>
    <row r="53" spans="1:12">
      <c r="A53" t="s">
        <v>126</v>
      </c>
      <c r="B53" s="26">
        <f>B8/B4</f>
        <v>0</v>
      </c>
      <c r="C53" s="26">
        <f t="shared" ref="C53:F53" si="9">C8/C4</f>
        <v>0</v>
      </c>
      <c r="D53" s="26">
        <f t="shared" si="9"/>
        <v>0</v>
      </c>
      <c r="E53" s="26">
        <f t="shared" si="9"/>
        <v>8.4578517056667617E-3</v>
      </c>
      <c r="F53" s="26">
        <f t="shared" si="9"/>
        <v>1.4870625557648457E-2</v>
      </c>
      <c r="L53" s="23" t="s">
        <v>168</v>
      </c>
    </row>
    <row r="54" spans="1:12">
      <c r="B54" s="26"/>
      <c r="C54" s="26"/>
      <c r="D54" s="26"/>
      <c r="E54" s="26"/>
      <c r="F54" s="26"/>
    </row>
    <row r="55" spans="1:12">
      <c r="A55" s="16" t="s">
        <v>208</v>
      </c>
      <c r="B55" s="26">
        <f>B2*B4</f>
        <v>33149.4539</v>
      </c>
      <c r="C55" s="26">
        <f t="shared" ref="C55:F55" si="10">C2*C4</f>
        <v>57232.466899999999</v>
      </c>
      <c r="D55" s="26">
        <f t="shared" si="10"/>
        <v>54849.196199999991</v>
      </c>
      <c r="E55" s="26">
        <f t="shared" si="10"/>
        <v>31708.406499999997</v>
      </c>
      <c r="F55" s="26">
        <f t="shared" si="10"/>
        <v>54103.641900000002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H16"/>
  <sheetViews>
    <sheetView workbookViewId="0">
      <selection activeCell="A3" sqref="A3:F3"/>
    </sheetView>
  </sheetViews>
  <sheetFormatPr defaultRowHeight="15"/>
  <cols>
    <col min="1" max="1" width="22.28515625" bestFit="1" customWidth="1"/>
    <col min="2" max="2" width="16.5703125" bestFit="1" customWidth="1"/>
    <col min="3" max="3" width="10.140625" bestFit="1" customWidth="1"/>
    <col min="4" max="4" width="15.7109375" bestFit="1" customWidth="1"/>
    <col min="5" max="5" width="7.140625" bestFit="1" customWidth="1"/>
    <col min="6" max="6" width="9.140625" bestFit="1" customWidth="1"/>
    <col min="8" max="8" width="19.140625" bestFit="1" customWidth="1"/>
  </cols>
  <sheetData>
    <row r="3" spans="1:8">
      <c r="A3" s="16" t="s">
        <v>169</v>
      </c>
      <c r="B3" s="16" t="s">
        <v>170</v>
      </c>
      <c r="C3" s="16" t="s">
        <v>171</v>
      </c>
      <c r="D3" s="16" t="s">
        <v>172</v>
      </c>
      <c r="E3" s="16" t="s">
        <v>173</v>
      </c>
      <c r="F3" s="16" t="s">
        <v>174</v>
      </c>
    </row>
    <row r="4" spans="1:8">
      <c r="A4" s="16" t="s">
        <v>185</v>
      </c>
      <c r="B4" s="27">
        <v>7.1800000000000003E-2</v>
      </c>
      <c r="C4" s="27">
        <v>4.3799999999999999E-2</v>
      </c>
      <c r="D4" s="29">
        <v>0.28129999999999999</v>
      </c>
      <c r="E4" s="29">
        <v>0.16139999999999999</v>
      </c>
      <c r="F4" s="33">
        <v>55.06</v>
      </c>
      <c r="H4" s="16" t="s">
        <v>187</v>
      </c>
    </row>
    <row r="5" spans="1:8">
      <c r="A5" t="s">
        <v>175</v>
      </c>
      <c r="B5" s="24">
        <v>8.6999999999999994E-2</v>
      </c>
      <c r="C5" s="24">
        <v>7.3200000000000001E-2</v>
      </c>
      <c r="D5" s="24">
        <v>0.19</v>
      </c>
      <c r="E5" s="24">
        <v>0.12429999999999999</v>
      </c>
      <c r="F5" s="25">
        <v>70.2</v>
      </c>
      <c r="H5" t="s">
        <v>188</v>
      </c>
    </row>
    <row r="6" spans="1:8">
      <c r="A6" t="s">
        <v>176</v>
      </c>
      <c r="B6" s="24">
        <v>4.0800000000000003E-2</v>
      </c>
      <c r="C6" s="24">
        <v>2.93E-2</v>
      </c>
      <c r="D6" s="24">
        <v>0.5</v>
      </c>
      <c r="E6" s="24">
        <v>0.1782</v>
      </c>
      <c r="F6" s="26">
        <v>65.91</v>
      </c>
      <c r="H6" t="s">
        <v>187</v>
      </c>
    </row>
    <row r="7" spans="1:8">
      <c r="A7" t="s">
        <v>177</v>
      </c>
      <c r="B7" s="24">
        <v>3.1E-2</v>
      </c>
      <c r="C7" s="24">
        <v>2.0799999999999999E-2</v>
      </c>
      <c r="D7" s="24">
        <v>0.53839999999999999</v>
      </c>
      <c r="E7" s="24">
        <v>0.2611</v>
      </c>
      <c r="F7" s="26">
        <v>168.62</v>
      </c>
      <c r="H7" t="s">
        <v>188</v>
      </c>
    </row>
    <row r="8" spans="1:8">
      <c r="A8" t="s">
        <v>178</v>
      </c>
      <c r="B8" s="24">
        <v>5.0200000000000002E-2</v>
      </c>
      <c r="C8" s="24">
        <v>3.3700000000000001E-2</v>
      </c>
      <c r="D8" s="24">
        <v>0.94</v>
      </c>
      <c r="E8" s="24">
        <v>7.8E-2</v>
      </c>
      <c r="F8" s="26">
        <v>100.79</v>
      </c>
      <c r="H8" t="s">
        <v>188</v>
      </c>
    </row>
    <row r="9" spans="1:8">
      <c r="A9" s="16" t="s">
        <v>179</v>
      </c>
      <c r="B9" s="69">
        <v>9.0300000000000005E-2</v>
      </c>
      <c r="C9" s="69">
        <v>6.3399999999999998E-2</v>
      </c>
      <c r="D9" s="69">
        <v>0.66</v>
      </c>
      <c r="E9" s="69">
        <v>0.3745</v>
      </c>
      <c r="F9" s="39">
        <v>50.18</v>
      </c>
      <c r="G9" s="16"/>
      <c r="H9" s="16" t="s">
        <v>189</v>
      </c>
    </row>
    <row r="10" spans="1:8">
      <c r="A10" t="s">
        <v>180</v>
      </c>
      <c r="B10" s="24">
        <v>0.1065</v>
      </c>
      <c r="C10" s="24">
        <v>0.10290000000000001</v>
      </c>
      <c r="D10" s="24">
        <v>0.12</v>
      </c>
      <c r="E10" s="24">
        <v>0.21740000000000001</v>
      </c>
      <c r="F10" s="26">
        <v>36.26</v>
      </c>
      <c r="H10" t="s">
        <v>189</v>
      </c>
    </row>
    <row r="11" spans="1:8">
      <c r="A11" t="s">
        <v>181</v>
      </c>
      <c r="B11" s="24">
        <v>7.7100000000000002E-2</v>
      </c>
      <c r="C11" s="24">
        <v>7.7999999999999996E-3</v>
      </c>
      <c r="D11" s="24">
        <v>0.26</v>
      </c>
      <c r="E11" s="24">
        <v>1.01E-2</v>
      </c>
      <c r="F11" s="26">
        <v>66.38</v>
      </c>
      <c r="H11" t="s">
        <v>188</v>
      </c>
    </row>
    <row r="12" spans="1:8">
      <c r="A12" t="s">
        <v>182</v>
      </c>
      <c r="B12" s="24">
        <v>1.1599999999999999E-2</v>
      </c>
      <c r="C12" s="24">
        <v>1.03E-2</v>
      </c>
      <c r="D12" s="24">
        <v>0.5837</v>
      </c>
      <c r="E12" s="24">
        <v>5.2200000000000003E-2</v>
      </c>
      <c r="F12" s="26">
        <v>65.28</v>
      </c>
      <c r="H12" t="s">
        <v>188</v>
      </c>
    </row>
    <row r="13" spans="1:8">
      <c r="A13" t="s">
        <v>183</v>
      </c>
      <c r="B13" s="24">
        <v>3.8100000000000002E-2</v>
      </c>
      <c r="C13" s="24">
        <v>2.8199999999999999E-2</v>
      </c>
      <c r="D13" s="24">
        <v>0.53</v>
      </c>
      <c r="E13" s="24">
        <v>8.1699999999999995E-2</v>
      </c>
      <c r="F13" s="26">
        <v>97.14</v>
      </c>
      <c r="H13" t="s">
        <v>188</v>
      </c>
    </row>
    <row r="14" spans="1:8">
      <c r="A14" t="s">
        <v>184</v>
      </c>
      <c r="B14" s="24">
        <v>6.4799999999999996E-2</v>
      </c>
      <c r="C14" s="24">
        <v>4.1200000000000001E-2</v>
      </c>
      <c r="D14" s="24">
        <v>0.18</v>
      </c>
      <c r="E14" s="24">
        <v>0.12759999999999999</v>
      </c>
      <c r="F14" s="30">
        <v>94.24</v>
      </c>
      <c r="H14" t="s">
        <v>188</v>
      </c>
    </row>
    <row r="16" spans="1:8">
      <c r="A16" t="s">
        <v>186</v>
      </c>
      <c r="B16" s="31">
        <f>AVERAGE(B4:B14)</f>
        <v>6.083636363636364E-2</v>
      </c>
      <c r="C16" s="31">
        <f t="shared" ref="C16:F16" si="0">AVERAGE(C4:C14)</f>
        <v>4.1327272727272719E-2</v>
      </c>
      <c r="D16" s="31">
        <f t="shared" si="0"/>
        <v>0.43485454545454549</v>
      </c>
      <c r="E16" s="31">
        <f t="shared" si="0"/>
        <v>0.1515</v>
      </c>
      <c r="F16" s="32">
        <f t="shared" si="0"/>
        <v>79.096363636363648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D9" sqref="D9"/>
    </sheetView>
  </sheetViews>
  <sheetFormatPr defaultRowHeight="15"/>
  <cols>
    <col min="1" max="1" width="42.28515625" bestFit="1" customWidth="1"/>
    <col min="3" max="4" width="9.5703125" bestFit="1" customWidth="1"/>
    <col min="5" max="6" width="10.28515625" bestFit="1" customWidth="1"/>
    <col min="7" max="8" width="10.7109375" bestFit="1" customWidth="1"/>
  </cols>
  <sheetData>
    <row r="1" spans="1:8">
      <c r="A1" s="16" t="s">
        <v>190</v>
      </c>
    </row>
    <row r="2" spans="1:8" ht="15.75">
      <c r="A2" s="34" t="s">
        <v>191</v>
      </c>
      <c r="B2" s="34" t="s">
        <v>192</v>
      </c>
      <c r="C2" s="34" t="s">
        <v>193</v>
      </c>
      <c r="D2" s="34" t="s">
        <v>194</v>
      </c>
      <c r="E2" s="34" t="s">
        <v>195</v>
      </c>
      <c r="F2" s="34" t="s">
        <v>169</v>
      </c>
      <c r="G2" s="34" t="s">
        <v>196</v>
      </c>
      <c r="H2" s="34" t="s">
        <v>197</v>
      </c>
    </row>
    <row r="3" spans="1:8">
      <c r="A3" s="16" t="s">
        <v>198</v>
      </c>
      <c r="B3" s="35">
        <v>40233.339999999997</v>
      </c>
      <c r="C3" s="7">
        <v>54606.82</v>
      </c>
      <c r="D3" s="7">
        <v>64690.44</v>
      </c>
      <c r="E3" s="35">
        <v>67428.039999999994</v>
      </c>
      <c r="F3" s="35">
        <v>86553.16</v>
      </c>
      <c r="G3" s="40">
        <f>F3+F3*G8</f>
        <v>108191.45000000001</v>
      </c>
      <c r="H3" s="40">
        <f>G3+G3*H8</f>
        <v>127665.91100000002</v>
      </c>
    </row>
    <row r="4" spans="1:8">
      <c r="A4" s="16" t="s">
        <v>199</v>
      </c>
      <c r="B4">
        <v>252.58</v>
      </c>
      <c r="C4">
        <v>324.25</v>
      </c>
      <c r="D4">
        <v>507.88</v>
      </c>
      <c r="E4">
        <v>441.46</v>
      </c>
      <c r="F4">
        <v>410.65</v>
      </c>
      <c r="G4" s="40">
        <f>F4+F4*G9</f>
        <v>390.11749999999995</v>
      </c>
      <c r="H4" s="40">
        <f>G4+G4*H9</f>
        <v>370.61162499999995</v>
      </c>
    </row>
    <row r="5" spans="1:8">
      <c r="A5" s="16" t="s">
        <v>200</v>
      </c>
      <c r="B5" s="17">
        <f>SUM(B3:B4)</f>
        <v>40485.919999999998</v>
      </c>
      <c r="C5" s="17">
        <f t="shared" ref="C5:F5" si="0">SUM(C3:C4)</f>
        <v>54931.07</v>
      </c>
      <c r="D5" s="17">
        <f t="shared" si="0"/>
        <v>65198.32</v>
      </c>
      <c r="E5" s="17">
        <f t="shared" si="0"/>
        <v>67869.5</v>
      </c>
      <c r="F5" s="17">
        <f t="shared" si="0"/>
        <v>86963.81</v>
      </c>
      <c r="G5" s="48">
        <f>SUM(G3:G4)</f>
        <v>108581.5675</v>
      </c>
      <c r="H5" s="48">
        <f>SUM(H3:H4)</f>
        <v>128036.52262500003</v>
      </c>
    </row>
    <row r="7" spans="1:8">
      <c r="A7" s="16" t="s">
        <v>201</v>
      </c>
    </row>
    <row r="8" spans="1:8">
      <c r="A8" s="36" t="s">
        <v>198</v>
      </c>
      <c r="C8" s="19">
        <f>C3/B3-1</f>
        <v>0.35725296482966629</v>
      </c>
      <c r="D8" s="19">
        <f t="shared" ref="D8:F8" si="1">D3/C3-1</f>
        <v>0.18465861956436957</v>
      </c>
      <c r="E8" s="19">
        <f t="shared" si="1"/>
        <v>4.2318463129946027E-2</v>
      </c>
      <c r="F8" s="19">
        <f t="shared" si="1"/>
        <v>0.28363748968530023</v>
      </c>
      <c r="G8" s="37">
        <v>0.25</v>
      </c>
      <c r="H8" s="37">
        <v>0.18</v>
      </c>
    </row>
    <row r="9" spans="1:8">
      <c r="A9" s="36" t="s">
        <v>199</v>
      </c>
      <c r="C9" s="19">
        <f>C4/B4-1</f>
        <v>0.28375168263520467</v>
      </c>
      <c r="D9" s="19">
        <f t="shared" ref="D9:F9" si="2">D4/C4-1</f>
        <v>0.56632228218966851</v>
      </c>
      <c r="E9" s="19">
        <f t="shared" si="2"/>
        <v>-0.13077892415531234</v>
      </c>
      <c r="F9" s="19">
        <f t="shared" si="2"/>
        <v>-6.9791147555837485E-2</v>
      </c>
      <c r="G9" s="38">
        <v>-0.05</v>
      </c>
      <c r="H9" s="38">
        <v>-0.05</v>
      </c>
    </row>
    <row r="10" spans="1:8">
      <c r="A10" s="16" t="s">
        <v>202</v>
      </c>
      <c r="C10" s="19">
        <f>C5/B5-1</f>
        <v>0.35679441148922897</v>
      </c>
      <c r="D10" s="19">
        <f t="shared" ref="D10:F10" si="3">D5/C5-1</f>
        <v>0.18691152384251764</v>
      </c>
      <c r="E10" s="19">
        <f t="shared" si="3"/>
        <v>4.0970074075528329E-2</v>
      </c>
      <c r="F10" s="19">
        <f t="shared" si="3"/>
        <v>0.28133859833946029</v>
      </c>
      <c r="G10" s="20">
        <f>G5/F5-1</f>
        <v>0.24858337623432103</v>
      </c>
      <c r="H10" s="20">
        <f>H5/G5-1</f>
        <v>0.17917364404414249</v>
      </c>
    </row>
    <row r="14" spans="1:8" ht="15.75">
      <c r="A14" s="34" t="s">
        <v>203</v>
      </c>
      <c r="F14" s="16" t="s">
        <v>205</v>
      </c>
      <c r="G14" s="16" t="s">
        <v>206</v>
      </c>
    </row>
    <row r="15" spans="1:8">
      <c r="A15" t="s">
        <v>204</v>
      </c>
      <c r="F15" s="7">
        <v>66341.279999999999</v>
      </c>
      <c r="G15" s="26">
        <v>80599.62</v>
      </c>
      <c r="H15" s="19">
        <f>G15/F15-1</f>
        <v>0.21492410155486885</v>
      </c>
    </row>
    <row r="16" spans="1:8">
      <c r="A16" t="s">
        <v>68</v>
      </c>
      <c r="F16">
        <v>95.77</v>
      </c>
      <c r="G16">
        <v>119.69</v>
      </c>
      <c r="H16" s="19">
        <f>G16/F16-1</f>
        <v>0.24976506212801497</v>
      </c>
    </row>
    <row r="17" spans="1:8">
      <c r="A17" s="16" t="s">
        <v>207</v>
      </c>
      <c r="F17" s="17">
        <f>SUM(F15:F16)</f>
        <v>66437.05</v>
      </c>
      <c r="G17" s="39">
        <f>SUM(G15:G16)</f>
        <v>80719.31</v>
      </c>
      <c r="H17" s="28">
        <f>G17/F17-1</f>
        <v>0.21497432531998317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A4" sqref="A4"/>
    </sheetView>
  </sheetViews>
  <sheetFormatPr defaultRowHeight="15"/>
  <cols>
    <col min="1" max="1" width="24" bestFit="1" customWidth="1"/>
    <col min="2" max="2" width="9.140625" bestFit="1" customWidth="1"/>
  </cols>
  <sheetData>
    <row r="1" spans="1:6">
      <c r="F1" t="s">
        <v>215</v>
      </c>
    </row>
    <row r="3" spans="1:6">
      <c r="A3" s="16" t="s">
        <v>209</v>
      </c>
      <c r="B3" s="16" t="s">
        <v>3</v>
      </c>
      <c r="C3" s="16" t="s">
        <v>4</v>
      </c>
      <c r="D3" s="16" t="s">
        <v>5</v>
      </c>
      <c r="E3" s="16" t="s">
        <v>127</v>
      </c>
      <c r="F3" s="16" t="s">
        <v>128</v>
      </c>
    </row>
    <row r="4" spans="1:6">
      <c r="A4" s="16" t="s">
        <v>210</v>
      </c>
      <c r="B4" s="7">
        <v>15462.31</v>
      </c>
      <c r="C4" s="7">
        <v>16968.57</v>
      </c>
      <c r="D4" s="7">
        <v>17263.59</v>
      </c>
      <c r="E4" s="7">
        <v>17263.59</v>
      </c>
      <c r="F4" s="7">
        <v>17263.59</v>
      </c>
    </row>
    <row r="5" spans="1:6">
      <c r="A5" s="16" t="s">
        <v>217</v>
      </c>
      <c r="B5" s="7">
        <v>2623.24</v>
      </c>
      <c r="C5" s="7">
        <v>3638.41</v>
      </c>
      <c r="D5" s="7">
        <v>4194.7</v>
      </c>
      <c r="E5">
        <f>D5+E4*'Profit and Loss Statement'!G20</f>
        <v>5316.8333499999999</v>
      </c>
      <c r="F5">
        <f>E5+F4*'Profit and Loss Statement'!H20</f>
        <v>6352.6487500000003</v>
      </c>
    </row>
    <row r="6" spans="1:6">
      <c r="A6" s="16" t="s">
        <v>211</v>
      </c>
      <c r="B6" s="17">
        <f>B4-B5</f>
        <v>12839.07</v>
      </c>
      <c r="C6" s="17">
        <f t="shared" ref="C6:F6" si="0">C4-C5</f>
        <v>13330.16</v>
      </c>
      <c r="D6" s="17">
        <f t="shared" si="0"/>
        <v>13068.89</v>
      </c>
      <c r="E6" s="17">
        <f t="shared" si="0"/>
        <v>11946.756649999999</v>
      </c>
      <c r="F6" s="17">
        <f t="shared" si="0"/>
        <v>10910.94125</v>
      </c>
    </row>
    <row r="8" spans="1:6">
      <c r="A8" s="16" t="s">
        <v>212</v>
      </c>
      <c r="B8" s="16" t="s">
        <v>3</v>
      </c>
      <c r="C8" s="16" t="s">
        <v>4</v>
      </c>
      <c r="D8" s="16" t="s">
        <v>5</v>
      </c>
      <c r="E8" s="16" t="s">
        <v>127</v>
      </c>
      <c r="F8" s="16" t="s">
        <v>128</v>
      </c>
    </row>
    <row r="9" spans="1:6">
      <c r="A9" s="16" t="s">
        <v>213</v>
      </c>
      <c r="B9" s="7">
        <v>4891.37</v>
      </c>
      <c r="C9" s="7">
        <v>4892.22</v>
      </c>
      <c r="D9" s="7">
        <v>4896.75</v>
      </c>
      <c r="E9" s="7">
        <v>4896.75</v>
      </c>
      <c r="F9" s="7">
        <v>4896.75</v>
      </c>
    </row>
    <row r="10" spans="1:6">
      <c r="A10" s="16" t="s">
        <v>216</v>
      </c>
      <c r="B10" s="7">
        <v>1014.04</v>
      </c>
      <c r="C10" s="7">
        <v>1328.01</v>
      </c>
      <c r="D10" s="7">
        <v>1623.62</v>
      </c>
      <c r="E10" s="26">
        <f>D10+E9*'Profit and Loss Statement'!G20</f>
        <v>1941.9087499999998</v>
      </c>
      <c r="F10" s="26">
        <f>E10+F9*'Profit and Loss Statement'!H20</f>
        <v>2235.7137499999999</v>
      </c>
    </row>
    <row r="11" spans="1:6">
      <c r="A11" s="16" t="s">
        <v>211</v>
      </c>
      <c r="B11" s="17">
        <f>B9-B10</f>
        <v>3877.33</v>
      </c>
      <c r="C11" s="17">
        <f t="shared" ref="C11:D11" si="1">C9-C10</f>
        <v>3564.21</v>
      </c>
      <c r="D11" s="17">
        <f t="shared" si="1"/>
        <v>3273.13</v>
      </c>
      <c r="E11" s="17">
        <f>E9-E10</f>
        <v>2954.8412500000004</v>
      </c>
      <c r="F11" s="17">
        <f t="shared" ref="F11" si="2">F9-F10</f>
        <v>2661.0362500000001</v>
      </c>
    </row>
    <row r="13" spans="1:6">
      <c r="A13" s="16" t="s">
        <v>34</v>
      </c>
      <c r="B13" s="16" t="s">
        <v>3</v>
      </c>
      <c r="C13" s="16" t="s">
        <v>4</v>
      </c>
      <c r="D13" s="16" t="s">
        <v>5</v>
      </c>
      <c r="E13" s="16" t="s">
        <v>127</v>
      </c>
      <c r="F13" s="16" t="s">
        <v>128</v>
      </c>
    </row>
    <row r="14" spans="1:6">
      <c r="A14" s="16" t="s">
        <v>213</v>
      </c>
      <c r="B14" s="7">
        <f>B4+B9</f>
        <v>20353.68</v>
      </c>
      <c r="C14" s="7">
        <f t="shared" ref="C14:D14" si="3">C4+C9</f>
        <v>21860.79</v>
      </c>
      <c r="D14" s="7">
        <f t="shared" si="3"/>
        <v>22160.34</v>
      </c>
      <c r="E14" s="7">
        <f>D14+E19</f>
        <v>23260.34</v>
      </c>
      <c r="F14" s="7">
        <f>E14+F19</f>
        <v>24260.34</v>
      </c>
    </row>
    <row r="15" spans="1:6">
      <c r="A15" s="16" t="s">
        <v>218</v>
      </c>
      <c r="B15" s="7">
        <f>B5+B10</f>
        <v>3637.2799999999997</v>
      </c>
      <c r="C15" s="7">
        <f t="shared" ref="C15:D15" si="4">C5+C10</f>
        <v>4966.42</v>
      </c>
      <c r="D15" s="7">
        <f t="shared" si="4"/>
        <v>5818.32</v>
      </c>
      <c r="E15" s="26">
        <f>E5+E10</f>
        <v>7258.7420999999995</v>
      </c>
      <c r="F15" s="26">
        <f t="shared" ref="F15" si="5">F5+F10</f>
        <v>8588.3624999999993</v>
      </c>
    </row>
    <row r="16" spans="1:6">
      <c r="A16" s="16" t="s">
        <v>211</v>
      </c>
      <c r="B16" s="17">
        <f>B14-B15</f>
        <v>16716.400000000001</v>
      </c>
      <c r="C16" s="17">
        <f>C14-C15</f>
        <v>16894.370000000003</v>
      </c>
      <c r="D16" s="17">
        <f>D14-D15</f>
        <v>16342.02</v>
      </c>
      <c r="E16" s="17">
        <f t="shared" ref="E16:F16" si="6">E14-E15</f>
        <v>16001.597900000001</v>
      </c>
      <c r="F16" s="17">
        <f t="shared" si="6"/>
        <v>15671.977500000001</v>
      </c>
    </row>
    <row r="17" spans="1:6">
      <c r="A17" s="16" t="s">
        <v>214</v>
      </c>
      <c r="B17">
        <f>'Balance Sheet'!D7</f>
        <v>652.76</v>
      </c>
      <c r="C17">
        <f>'Balance Sheet'!E7+'Balance Sheet'!E9</f>
        <v>297.2</v>
      </c>
      <c r="D17">
        <f>'Balance Sheet'!F7+'Balance Sheet'!F9</f>
        <v>276.26</v>
      </c>
      <c r="E17">
        <f>D17+E19-E20</f>
        <v>376.26</v>
      </c>
      <c r="F17">
        <f t="shared" ref="F17" si="7">E17+F19-F20</f>
        <v>476.26</v>
      </c>
    </row>
    <row r="19" spans="1:6">
      <c r="A19" s="16" t="s">
        <v>219</v>
      </c>
      <c r="E19" s="40">
        <v>1100</v>
      </c>
      <c r="F19" s="40">
        <v>1000</v>
      </c>
    </row>
    <row r="20" spans="1:6">
      <c r="A20" s="16" t="s">
        <v>220</v>
      </c>
      <c r="E20" s="40">
        <v>1000</v>
      </c>
      <c r="F20" s="40">
        <v>900</v>
      </c>
    </row>
    <row r="23" spans="1:6">
      <c r="A23" t="s">
        <v>12</v>
      </c>
      <c r="E23" s="50">
        <v>0</v>
      </c>
      <c r="F23" s="50">
        <v>0</v>
      </c>
    </row>
    <row r="24" spans="1:6">
      <c r="A24" t="s">
        <v>268</v>
      </c>
      <c r="E24" s="50">
        <f>1-E23</f>
        <v>1</v>
      </c>
      <c r="F24" s="50">
        <f t="shared" ref="F24" si="8">1-F23</f>
        <v>1</v>
      </c>
    </row>
    <row r="26" spans="1:6">
      <c r="A26" s="16" t="s">
        <v>269</v>
      </c>
      <c r="E26">
        <f>E19*E23</f>
        <v>0</v>
      </c>
      <c r="F26">
        <f t="shared" ref="F26" si="9">F19*F23</f>
        <v>0</v>
      </c>
    </row>
    <row r="27" spans="1:6">
      <c r="A27" s="16" t="s">
        <v>12</v>
      </c>
      <c r="E27">
        <f>E19-E26</f>
        <v>1100</v>
      </c>
      <c r="F27">
        <f t="shared" ref="F27" si="10">F19-F26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Balance Sheet</vt:lpstr>
      <vt:lpstr>Profit and Loss Statement</vt:lpstr>
      <vt:lpstr>Cash Flow Statement</vt:lpstr>
      <vt:lpstr>BS Common Size</vt:lpstr>
      <vt:lpstr>P&amp;L Common Size</vt:lpstr>
      <vt:lpstr>Ratio</vt:lpstr>
      <vt:lpstr>PEER Comparison</vt:lpstr>
      <vt:lpstr>Revenue Forecasting</vt:lpstr>
      <vt:lpstr>Capex</vt:lpstr>
      <vt:lpstr>Relative</vt:lpstr>
      <vt:lpstr>BETA</vt:lpstr>
      <vt:lpstr>RF &amp; RP</vt:lpstr>
      <vt:lpstr>ABSOLUTE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2023-07-12T09:09:13Z</dcterms:modified>
</cp:coreProperties>
</file>