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firstSheet="5" activeTab="10"/>
  </bookViews>
  <sheets>
    <sheet name="Balancesheet" sheetId="1" r:id="rId1"/>
    <sheet name="Profit&amp;Loss" sheetId="2" r:id="rId2"/>
    <sheet name="9MP&amp;L" sheetId="9" r:id="rId3"/>
    <sheet name="Cash Flow" sheetId="3" r:id="rId4"/>
    <sheet name="Balancesheet Common Size" sheetId="4" r:id="rId5"/>
    <sheet name="P&amp;LCommon Size" sheetId="5" r:id="rId6"/>
    <sheet name="Ratio" sheetId="6" r:id="rId7"/>
    <sheet name="Forecasting" sheetId="7" r:id="rId8"/>
    <sheet name="Capex" sheetId="8" r:id="rId9"/>
    <sheet name="Relative" sheetId="10" r:id="rId10"/>
    <sheet name="Absolute" sheetId="11" r:id="rId11"/>
    <sheet name="BETA" sheetId="12" r:id="rId12"/>
    <sheet name="Risk Free and Risk Prem." sheetId="13" r:id="rId13"/>
  </sheets>
  <externalReferences>
    <externalReference r:id="rId14"/>
  </externalReferences>
  <calcPr calcId="124519" iterate="1"/>
</workbook>
</file>

<file path=xl/calcChain.xml><?xml version="1.0" encoding="utf-8"?>
<calcChain xmlns="http://schemas.openxmlformats.org/spreadsheetml/2006/main">
  <c r="F47" i="6"/>
  <c r="E47"/>
  <c r="D47"/>
  <c r="C47"/>
  <c r="B47"/>
  <c r="C11" i="11" l="1"/>
  <c r="B11"/>
  <c r="B13" s="1"/>
  <c r="H9" i="6"/>
  <c r="G9"/>
  <c r="E61" i="1"/>
  <c r="D61"/>
  <c r="C61"/>
  <c r="B61"/>
  <c r="F9" i="6" l="1"/>
  <c r="F12"/>
  <c r="F13"/>
  <c r="F14"/>
  <c r="F15"/>
  <c r="C25" i="13"/>
  <c r="C24"/>
  <c r="C23"/>
  <c r="C22"/>
  <c r="C21"/>
  <c r="C20"/>
  <c r="C19"/>
  <c r="C18"/>
  <c r="C17"/>
  <c r="C16"/>
  <c r="C15"/>
  <c r="C14"/>
  <c r="C13"/>
  <c r="C12"/>
  <c r="C11"/>
  <c r="C10"/>
  <c r="C9"/>
  <c r="C8"/>
  <c r="C7"/>
  <c r="C6"/>
  <c r="C5"/>
  <c r="B6" i="11" l="1"/>
  <c r="D27" i="13"/>
  <c r="C27"/>
  <c r="E27" s="1"/>
  <c r="B3" i="11" s="1"/>
  <c r="D25" i="13"/>
  <c r="D24"/>
  <c r="D23"/>
  <c r="D22"/>
  <c r="D21"/>
  <c r="D20"/>
  <c r="D19"/>
  <c r="D18"/>
  <c r="D17"/>
  <c r="D16"/>
  <c r="D15"/>
  <c r="D14"/>
  <c r="D13"/>
  <c r="D12"/>
  <c r="D11"/>
  <c r="D10"/>
  <c r="D9"/>
  <c r="D8"/>
  <c r="D7"/>
  <c r="D6"/>
  <c r="D5"/>
  <c r="B8"/>
  <c r="B9" s="1"/>
  <c r="B10" s="1"/>
  <c r="B11" s="1"/>
  <c r="B12" s="1"/>
  <c r="B13" s="1"/>
  <c r="B14" s="1"/>
  <c r="B15" s="1"/>
  <c r="B16" s="1"/>
  <c r="B17" s="1"/>
  <c r="B18" s="1"/>
  <c r="B19" s="1"/>
  <c r="B20" s="1"/>
  <c r="B21" s="1"/>
  <c r="B22" s="1"/>
  <c r="B23" s="1"/>
  <c r="B24" s="1"/>
  <c r="B25" s="1"/>
  <c r="I7" i="12"/>
  <c r="D11" i="11" l="1"/>
  <c r="D13" s="1"/>
  <c r="B14" s="1"/>
  <c r="B16" s="1"/>
  <c r="C13"/>
  <c r="B4"/>
  <c r="B1" s="1"/>
  <c r="L7" i="12"/>
  <c r="K7"/>
  <c r="J7"/>
  <c r="G727" l="1"/>
  <c r="G726"/>
  <c r="G725"/>
  <c r="G724"/>
  <c r="G723"/>
  <c r="G722"/>
  <c r="G721"/>
  <c r="G720"/>
  <c r="G719"/>
  <c r="G718"/>
  <c r="G717"/>
  <c r="G716"/>
  <c r="G715"/>
  <c r="G714"/>
  <c r="G713"/>
  <c r="G712"/>
  <c r="G711"/>
  <c r="G710"/>
  <c r="G709"/>
  <c r="G708"/>
  <c r="G707"/>
  <c r="G706"/>
  <c r="G705"/>
  <c r="G704"/>
  <c r="G703"/>
  <c r="G702"/>
  <c r="G701"/>
  <c r="G700"/>
  <c r="G699"/>
  <c r="G698"/>
  <c r="G697"/>
  <c r="G696"/>
  <c r="G695"/>
  <c r="G694"/>
  <c r="G693"/>
  <c r="G692"/>
  <c r="G691"/>
  <c r="G690"/>
  <c r="G689"/>
  <c r="G688"/>
  <c r="G687"/>
  <c r="G686"/>
  <c r="G685"/>
  <c r="G684"/>
  <c r="G683"/>
  <c r="G682"/>
  <c r="G681"/>
  <c r="G680"/>
  <c r="G679"/>
  <c r="G678"/>
  <c r="G677"/>
  <c r="G676"/>
  <c r="G675"/>
  <c r="G674"/>
  <c r="G673"/>
  <c r="G672"/>
  <c r="G671"/>
  <c r="G670"/>
  <c r="G669"/>
  <c r="G668"/>
  <c r="G667"/>
  <c r="G666"/>
  <c r="G665"/>
  <c r="G664"/>
  <c r="G663"/>
  <c r="G662"/>
  <c r="G661"/>
  <c r="G660"/>
  <c r="G659"/>
  <c r="G658"/>
  <c r="G657"/>
  <c r="G656"/>
  <c r="G655"/>
  <c r="G654"/>
  <c r="G653"/>
  <c r="G652"/>
  <c r="G651"/>
  <c r="G650"/>
  <c r="G649"/>
  <c r="G648"/>
  <c r="G647"/>
  <c r="G646"/>
  <c r="G645"/>
  <c r="G644"/>
  <c r="G643"/>
  <c r="G642"/>
  <c r="G641"/>
  <c r="G640"/>
  <c r="G639"/>
  <c r="G638"/>
  <c r="G637"/>
  <c r="G636"/>
  <c r="G635"/>
  <c r="G634"/>
  <c r="G633"/>
  <c r="G632"/>
  <c r="G631"/>
  <c r="G630"/>
  <c r="G629"/>
  <c r="G628"/>
  <c r="G627"/>
  <c r="G626"/>
  <c r="G625"/>
  <c r="G624"/>
  <c r="G623"/>
  <c r="G622"/>
  <c r="G621"/>
  <c r="G620"/>
  <c r="G619"/>
  <c r="G618"/>
  <c r="G617"/>
  <c r="G616"/>
  <c r="G615"/>
  <c r="G614"/>
  <c r="G613"/>
  <c r="G612"/>
  <c r="G611"/>
  <c r="G610"/>
  <c r="G609"/>
  <c r="G608"/>
  <c r="G607"/>
  <c r="G606"/>
  <c r="G605"/>
  <c r="G604"/>
  <c r="G603"/>
  <c r="G602"/>
  <c r="G601"/>
  <c r="G600"/>
  <c r="G599"/>
  <c r="G598"/>
  <c r="G597"/>
  <c r="G596"/>
  <c r="G595"/>
  <c r="G594"/>
  <c r="G593"/>
  <c r="G592"/>
  <c r="G591"/>
  <c r="G590"/>
  <c r="G589"/>
  <c r="G588"/>
  <c r="G587"/>
  <c r="G586"/>
  <c r="G585"/>
  <c r="G584"/>
  <c r="G583"/>
  <c r="G582"/>
  <c r="G581"/>
  <c r="G580"/>
  <c r="G579"/>
  <c r="G578"/>
  <c r="G577"/>
  <c r="G576"/>
  <c r="G575"/>
  <c r="G574"/>
  <c r="G573"/>
  <c r="G572"/>
  <c r="G571"/>
  <c r="G570"/>
  <c r="G569"/>
  <c r="G568"/>
  <c r="G567"/>
  <c r="G566"/>
  <c r="G565"/>
  <c r="G564"/>
  <c r="G563"/>
  <c r="G562"/>
  <c r="G561"/>
  <c r="G560"/>
  <c r="G559"/>
  <c r="G558"/>
  <c r="G557"/>
  <c r="G556"/>
  <c r="G555"/>
  <c r="G554"/>
  <c r="G553"/>
  <c r="G552"/>
  <c r="G551"/>
  <c r="G550"/>
  <c r="G549"/>
  <c r="G548"/>
  <c r="G547"/>
  <c r="G546"/>
  <c r="G545"/>
  <c r="G544"/>
  <c r="G543"/>
  <c r="G542"/>
  <c r="G541"/>
  <c r="G540"/>
  <c r="G539"/>
  <c r="G538"/>
  <c r="G537"/>
  <c r="G536"/>
  <c r="G535"/>
  <c r="G534"/>
  <c r="G533"/>
  <c r="G532"/>
  <c r="G531"/>
  <c r="G530"/>
  <c r="G529"/>
  <c r="G528"/>
  <c r="G527"/>
  <c r="G526"/>
  <c r="G525"/>
  <c r="G524"/>
  <c r="G523"/>
  <c r="G522"/>
  <c r="G521"/>
  <c r="G520"/>
  <c r="G519"/>
  <c r="G518"/>
  <c r="G517"/>
  <c r="G516"/>
  <c r="G515"/>
  <c r="G514"/>
  <c r="G513"/>
  <c r="G512"/>
  <c r="G511"/>
  <c r="G510"/>
  <c r="G509"/>
  <c r="G508"/>
  <c r="G507"/>
  <c r="G506"/>
  <c r="G505"/>
  <c r="G504"/>
  <c r="G503"/>
  <c r="G502"/>
  <c r="G501"/>
  <c r="G500"/>
  <c r="G499"/>
  <c r="G498"/>
  <c r="G497"/>
  <c r="G496"/>
  <c r="G495"/>
  <c r="G494"/>
  <c r="G493"/>
  <c r="G492"/>
  <c r="G491"/>
  <c r="G490"/>
  <c r="G489"/>
  <c r="G488"/>
  <c r="G487"/>
  <c r="G486"/>
  <c r="G485"/>
  <c r="G484"/>
  <c r="G483"/>
  <c r="G482"/>
  <c r="G481"/>
  <c r="G480"/>
  <c r="G479"/>
  <c r="G478"/>
  <c r="G477"/>
  <c r="G476"/>
  <c r="G475"/>
  <c r="G474"/>
  <c r="G473"/>
  <c r="G472"/>
  <c r="G471"/>
  <c r="G470"/>
  <c r="G469"/>
  <c r="G468"/>
  <c r="G467"/>
  <c r="G466"/>
  <c r="G465"/>
  <c r="G464"/>
  <c r="G463"/>
  <c r="G462"/>
  <c r="G461"/>
  <c r="G460"/>
  <c r="G459"/>
  <c r="G458"/>
  <c r="G457"/>
  <c r="G456"/>
  <c r="G455"/>
  <c r="G454"/>
  <c r="G453"/>
  <c r="G452"/>
  <c r="G451"/>
  <c r="G450"/>
  <c r="G449"/>
  <c r="G448"/>
  <c r="G447"/>
  <c r="G446"/>
  <c r="G445"/>
  <c r="G444"/>
  <c r="G443"/>
  <c r="G442"/>
  <c r="G441"/>
  <c r="G440"/>
  <c r="G439"/>
  <c r="G438"/>
  <c r="G437"/>
  <c r="G436"/>
  <c r="G435"/>
  <c r="G434"/>
  <c r="G433"/>
  <c r="G432"/>
  <c r="G431"/>
  <c r="G430"/>
  <c r="G429"/>
  <c r="G428"/>
  <c r="G427"/>
  <c r="G426"/>
  <c r="G425"/>
  <c r="G424"/>
  <c r="G423"/>
  <c r="G422"/>
  <c r="G421"/>
  <c r="G420"/>
  <c r="G419"/>
  <c r="G418"/>
  <c r="G417"/>
  <c r="G416"/>
  <c r="G415"/>
  <c r="G414"/>
  <c r="G413"/>
  <c r="G412"/>
  <c r="G411"/>
  <c r="G410"/>
  <c r="G409"/>
  <c r="G408"/>
  <c r="G407"/>
  <c r="G406"/>
  <c r="G405"/>
  <c r="G404"/>
  <c r="G403"/>
  <c r="G402"/>
  <c r="G401"/>
  <c r="G400"/>
  <c r="G399"/>
  <c r="G398"/>
  <c r="G397"/>
  <c r="G396"/>
  <c r="G395"/>
  <c r="G394"/>
  <c r="G393"/>
  <c r="G392"/>
  <c r="G391"/>
  <c r="G390"/>
  <c r="G389"/>
  <c r="G388"/>
  <c r="G387"/>
  <c r="G386"/>
  <c r="G385"/>
  <c r="G384"/>
  <c r="G383"/>
  <c r="G382"/>
  <c r="G381"/>
  <c r="G380"/>
  <c r="G379"/>
  <c r="G378"/>
  <c r="G377"/>
  <c r="G376"/>
  <c r="G375"/>
  <c r="G374"/>
  <c r="G373"/>
  <c r="G372"/>
  <c r="G371"/>
  <c r="G370"/>
  <c r="G369"/>
  <c r="G368"/>
  <c r="G367"/>
  <c r="G366"/>
  <c r="G365"/>
  <c r="G364"/>
  <c r="G363"/>
  <c r="G362"/>
  <c r="G361"/>
  <c r="G360"/>
  <c r="G359"/>
  <c r="G358"/>
  <c r="G357"/>
  <c r="G356"/>
  <c r="G355"/>
  <c r="G354"/>
  <c r="G353"/>
  <c r="G352"/>
  <c r="G351"/>
  <c r="G350"/>
  <c r="G349"/>
  <c r="G348"/>
  <c r="G347"/>
  <c r="G346"/>
  <c r="G345"/>
  <c r="G344"/>
  <c r="G343"/>
  <c r="G342"/>
  <c r="G341"/>
  <c r="G340"/>
  <c r="G339"/>
  <c r="G338"/>
  <c r="G337"/>
  <c r="G336"/>
  <c r="G335"/>
  <c r="G334"/>
  <c r="G333"/>
  <c r="G332"/>
  <c r="G331"/>
  <c r="G330"/>
  <c r="G329"/>
  <c r="G328"/>
  <c r="G327"/>
  <c r="G326"/>
  <c r="G325"/>
  <c r="G324"/>
  <c r="G323"/>
  <c r="G322"/>
  <c r="G321"/>
  <c r="G320"/>
  <c r="G319"/>
  <c r="G318"/>
  <c r="G317"/>
  <c r="G316"/>
  <c r="G315"/>
  <c r="G314"/>
  <c r="G313"/>
  <c r="G312"/>
  <c r="G311"/>
  <c r="G310"/>
  <c r="G309"/>
  <c r="G308"/>
  <c r="G307"/>
  <c r="G306"/>
  <c r="G305"/>
  <c r="G304"/>
  <c r="G303"/>
  <c r="G302"/>
  <c r="G301"/>
  <c r="G300"/>
  <c r="G299"/>
  <c r="G298"/>
  <c r="G297"/>
  <c r="G296"/>
  <c r="G295"/>
  <c r="G294"/>
  <c r="G293"/>
  <c r="G292"/>
  <c r="G291"/>
  <c r="G290"/>
  <c r="G289"/>
  <c r="G288"/>
  <c r="G287"/>
  <c r="G286"/>
  <c r="G285"/>
  <c r="G284"/>
  <c r="G283"/>
  <c r="G282"/>
  <c r="G281"/>
  <c r="G280"/>
  <c r="G279"/>
  <c r="G278"/>
  <c r="G277"/>
  <c r="G276"/>
  <c r="G275"/>
  <c r="G274"/>
  <c r="G273"/>
  <c r="G272"/>
  <c r="G271"/>
  <c r="G270"/>
  <c r="G269"/>
  <c r="G268"/>
  <c r="G267"/>
  <c r="G266"/>
  <c r="G265"/>
  <c r="G264"/>
  <c r="G263"/>
  <c r="G262"/>
  <c r="G261"/>
  <c r="G260"/>
  <c r="G259"/>
  <c r="G258"/>
  <c r="G257"/>
  <c r="G256"/>
  <c r="G255"/>
  <c r="G254"/>
  <c r="G253"/>
  <c r="G252"/>
  <c r="G251"/>
  <c r="G250"/>
  <c r="G249"/>
  <c r="G248"/>
  <c r="G247"/>
  <c r="G246"/>
  <c r="G245"/>
  <c r="G244"/>
  <c r="G243"/>
  <c r="G242"/>
  <c r="G241"/>
  <c r="G240"/>
  <c r="G239"/>
  <c r="G238"/>
  <c r="G237"/>
  <c r="G236"/>
  <c r="G235"/>
  <c r="G234"/>
  <c r="G233"/>
  <c r="G232"/>
  <c r="G231"/>
  <c r="G230"/>
  <c r="G229"/>
  <c r="G228"/>
  <c r="G227"/>
  <c r="G226"/>
  <c r="G225"/>
  <c r="G224"/>
  <c r="G223"/>
  <c r="G222"/>
  <c r="G221"/>
  <c r="G220"/>
  <c r="G219"/>
  <c r="G218"/>
  <c r="G217"/>
  <c r="G216"/>
  <c r="G215"/>
  <c r="G214"/>
  <c r="G213"/>
  <c r="G212"/>
  <c r="G211"/>
  <c r="G210"/>
  <c r="G209"/>
  <c r="G208"/>
  <c r="G207"/>
  <c r="G206"/>
  <c r="G205"/>
  <c r="G204"/>
  <c r="G203"/>
  <c r="G202"/>
  <c r="G201"/>
  <c r="G200"/>
  <c r="G199"/>
  <c r="G198"/>
  <c r="G197"/>
  <c r="G196"/>
  <c r="G195"/>
  <c r="G194"/>
  <c r="G193"/>
  <c r="G192"/>
  <c r="G191"/>
  <c r="G190"/>
  <c r="G189"/>
  <c r="G188"/>
  <c r="G187"/>
  <c r="G186"/>
  <c r="G185"/>
  <c r="G184"/>
  <c r="G183"/>
  <c r="G182"/>
  <c r="G181"/>
  <c r="G180"/>
  <c r="G179"/>
  <c r="G178"/>
  <c r="G177"/>
  <c r="G176"/>
  <c r="G175"/>
  <c r="G174"/>
  <c r="G173"/>
  <c r="G172"/>
  <c r="G171"/>
  <c r="G170"/>
  <c r="G169"/>
  <c r="G168"/>
  <c r="G167"/>
  <c r="G166"/>
  <c r="G165"/>
  <c r="G164"/>
  <c r="G163"/>
  <c r="G162"/>
  <c r="G161"/>
  <c r="G160"/>
  <c r="G159"/>
  <c r="G158"/>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F727"/>
  <c r="F726"/>
  <c r="F725"/>
  <c r="F724"/>
  <c r="F723"/>
  <c r="F722"/>
  <c r="F721"/>
  <c r="F720"/>
  <c r="F719"/>
  <c r="F718"/>
  <c r="F717"/>
  <c r="F716"/>
  <c r="F715"/>
  <c r="F714"/>
  <c r="F713"/>
  <c r="F712"/>
  <c r="F711"/>
  <c r="F710"/>
  <c r="F709"/>
  <c r="F708"/>
  <c r="F707"/>
  <c r="F706"/>
  <c r="F705"/>
  <c r="F704"/>
  <c r="F703"/>
  <c r="F702"/>
  <c r="F701"/>
  <c r="F700"/>
  <c r="F699"/>
  <c r="F698"/>
  <c r="F697"/>
  <c r="F696"/>
  <c r="F695"/>
  <c r="F694"/>
  <c r="F693"/>
  <c r="F692"/>
  <c r="F691"/>
  <c r="F690"/>
  <c r="F689"/>
  <c r="F688"/>
  <c r="F687"/>
  <c r="F686"/>
  <c r="F685"/>
  <c r="F684"/>
  <c r="F683"/>
  <c r="F682"/>
  <c r="F681"/>
  <c r="F680"/>
  <c r="F679"/>
  <c r="F678"/>
  <c r="F677"/>
  <c r="F676"/>
  <c r="F675"/>
  <c r="F674"/>
  <c r="F673"/>
  <c r="F672"/>
  <c r="F671"/>
  <c r="F670"/>
  <c r="F669"/>
  <c r="F668"/>
  <c r="F667"/>
  <c r="F666"/>
  <c r="F665"/>
  <c r="F664"/>
  <c r="F663"/>
  <c r="F662"/>
  <c r="F661"/>
  <c r="F660"/>
  <c r="F659"/>
  <c r="F658"/>
  <c r="F657"/>
  <c r="F656"/>
  <c r="F655"/>
  <c r="F654"/>
  <c r="F653"/>
  <c r="F652"/>
  <c r="F651"/>
  <c r="F650"/>
  <c r="F649"/>
  <c r="F648"/>
  <c r="F647"/>
  <c r="F646"/>
  <c r="F645"/>
  <c r="F644"/>
  <c r="F643"/>
  <c r="F642"/>
  <c r="F641"/>
  <c r="F640"/>
  <c r="F639"/>
  <c r="F638"/>
  <c r="F637"/>
  <c r="F636"/>
  <c r="F635"/>
  <c r="F634"/>
  <c r="F633"/>
  <c r="F632"/>
  <c r="F631"/>
  <c r="F630"/>
  <c r="F629"/>
  <c r="F628"/>
  <c r="F627"/>
  <c r="F626"/>
  <c r="F625"/>
  <c r="F624"/>
  <c r="F623"/>
  <c r="F622"/>
  <c r="F621"/>
  <c r="F620"/>
  <c r="F619"/>
  <c r="F618"/>
  <c r="F617"/>
  <c r="F616"/>
  <c r="F615"/>
  <c r="F614"/>
  <c r="F613"/>
  <c r="F612"/>
  <c r="F611"/>
  <c r="F610"/>
  <c r="F609"/>
  <c r="F608"/>
  <c r="F607"/>
  <c r="F606"/>
  <c r="F605"/>
  <c r="F604"/>
  <c r="F603"/>
  <c r="F602"/>
  <c r="F601"/>
  <c r="F600"/>
  <c r="F599"/>
  <c r="F598"/>
  <c r="F597"/>
  <c r="F596"/>
  <c r="F595"/>
  <c r="F594"/>
  <c r="F593"/>
  <c r="F59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372"/>
  <c r="F371"/>
  <c r="F370"/>
  <c r="F369"/>
  <c r="F368"/>
  <c r="F367"/>
  <c r="F366"/>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34" i="9" l="1"/>
  <c r="F33"/>
  <c r="F32"/>
  <c r="F31"/>
  <c r="F30"/>
  <c r="F29"/>
  <c r="F28"/>
  <c r="F27"/>
  <c r="F26"/>
  <c r="F25"/>
  <c r="F24"/>
  <c r="F23"/>
  <c r="F22"/>
  <c r="F21"/>
  <c r="F20"/>
  <c r="F19"/>
  <c r="F18"/>
  <c r="F17"/>
  <c r="F16"/>
  <c r="F15"/>
  <c r="F14"/>
  <c r="F13"/>
  <c r="F12"/>
  <c r="F11"/>
  <c r="F10"/>
  <c r="F9"/>
  <c r="H58" i="1"/>
  <c r="G58"/>
  <c r="H57"/>
  <c r="G57"/>
  <c r="H45"/>
  <c r="G45"/>
  <c r="H21"/>
  <c r="G21"/>
  <c r="F12" i="8"/>
  <c r="E12"/>
  <c r="H8" i="1"/>
  <c r="G8"/>
  <c r="F11" i="8"/>
  <c r="E11"/>
  <c r="H18" i="1" l="1"/>
  <c r="G18"/>
  <c r="G7"/>
  <c r="E19" i="8"/>
  <c r="F19" s="1"/>
  <c r="H7" i="1" s="1"/>
  <c r="H15"/>
  <c r="G15"/>
  <c r="H14"/>
  <c r="G14"/>
  <c r="H12"/>
  <c r="G12"/>
  <c r="E18" i="2"/>
  <c r="D18"/>
  <c r="F16"/>
  <c r="E16"/>
  <c r="D16"/>
  <c r="C16"/>
  <c r="B16"/>
  <c r="H2"/>
  <c r="G2"/>
  <c r="I28" i="7" l="1"/>
  <c r="G28"/>
  <c r="F28"/>
  <c r="G26"/>
  <c r="F26"/>
  <c r="H15"/>
  <c r="G15"/>
  <c r="F15"/>
  <c r="E15"/>
  <c r="D15"/>
  <c r="C15"/>
  <c r="I25"/>
  <c r="H13"/>
  <c r="G13"/>
  <c r="H4" i="2"/>
  <c r="H14" s="1"/>
  <c r="G4"/>
  <c r="G14" s="1"/>
  <c r="F30" i="8"/>
  <c r="E30"/>
  <c r="F29"/>
  <c r="E29"/>
  <c r="F27"/>
  <c r="E27"/>
  <c r="D19"/>
  <c r="C19"/>
  <c r="B19"/>
  <c r="F17"/>
  <c r="E17"/>
  <c r="D17"/>
  <c r="C17"/>
  <c r="B17"/>
  <c r="D16"/>
  <c r="F18" i="2" s="1"/>
  <c r="C16" i="8"/>
  <c r="B16"/>
  <c r="D12"/>
  <c r="C12"/>
  <c r="B12"/>
  <c r="D6"/>
  <c r="D18" s="1"/>
  <c r="C6"/>
  <c r="C18" s="1"/>
  <c r="B6"/>
  <c r="B18" s="1"/>
  <c r="E66" i="3"/>
  <c r="D66"/>
  <c r="C66"/>
  <c r="B66"/>
  <c r="E62"/>
  <c r="D62"/>
  <c r="C62"/>
  <c r="B62"/>
  <c r="E58"/>
  <c r="D58"/>
  <c r="C58"/>
  <c r="B58"/>
  <c r="E55"/>
  <c r="D55"/>
  <c r="C55"/>
  <c r="B55"/>
  <c r="E48"/>
  <c r="D48"/>
  <c r="C48"/>
  <c r="B48"/>
  <c r="E18"/>
  <c r="E34" s="1"/>
  <c r="E36" s="1"/>
  <c r="D18"/>
  <c r="I18" s="1"/>
  <c r="C18"/>
  <c r="C34" s="1"/>
  <c r="C36" s="1"/>
  <c r="B18"/>
  <c r="B34" s="1"/>
  <c r="B36" s="1"/>
  <c r="G36" s="1"/>
  <c r="C2"/>
  <c r="D2" s="1"/>
  <c r="E2" s="1"/>
  <c r="E16" i="8" l="1"/>
  <c r="H18" i="3"/>
  <c r="D34"/>
  <c r="D36" s="1"/>
  <c r="I36" s="1"/>
  <c r="G18"/>
  <c r="G17" i="2" l="1"/>
  <c r="E18" i="8"/>
  <c r="G6" i="1" s="1"/>
  <c r="G16" s="1"/>
  <c r="F16" i="8"/>
  <c r="H36" i="3"/>
  <c r="H17" i="2" l="1"/>
  <c r="F18" i="8"/>
  <c r="H6" i="1" s="1"/>
  <c r="H16" s="1"/>
  <c r="C33" i="9"/>
  <c r="B33"/>
  <c r="C22"/>
  <c r="C17"/>
  <c r="B17"/>
  <c r="C16"/>
  <c r="B16"/>
  <c r="B14"/>
  <c r="B19" s="1"/>
  <c r="B23" s="1"/>
  <c r="B26" s="1"/>
  <c r="B30" s="1"/>
  <c r="B34" s="1"/>
  <c r="C12"/>
  <c r="B12"/>
  <c r="C8"/>
  <c r="C14" s="1"/>
  <c r="C19" s="1"/>
  <c r="B8"/>
  <c r="F33" i="7"/>
  <c r="I27"/>
  <c r="R25"/>
  <c r="F18"/>
  <c r="G18" s="1"/>
  <c r="E18"/>
  <c r="E19" s="1"/>
  <c r="D18"/>
  <c r="D19" s="1"/>
  <c r="C18"/>
  <c r="C19" s="1"/>
  <c r="F17"/>
  <c r="E17"/>
  <c r="D17"/>
  <c r="C17"/>
  <c r="H16"/>
  <c r="G16"/>
  <c r="G33" s="1"/>
  <c r="F13"/>
  <c r="F14" s="1"/>
  <c r="E13"/>
  <c r="E14" s="1"/>
  <c r="D13"/>
  <c r="D14" s="1"/>
  <c r="C13"/>
  <c r="C14" s="1"/>
  <c r="G8"/>
  <c r="H8" s="1"/>
  <c r="F6"/>
  <c r="E6"/>
  <c r="D6"/>
  <c r="C6"/>
  <c r="G5"/>
  <c r="H5" s="1"/>
  <c r="E44" i="6"/>
  <c r="E32"/>
  <c r="D32"/>
  <c r="C32"/>
  <c r="B32"/>
  <c r="F25"/>
  <c r="E25"/>
  <c r="D25"/>
  <c r="C25"/>
  <c r="B25"/>
  <c r="E21"/>
  <c r="D21"/>
  <c r="C21"/>
  <c r="B21"/>
  <c r="E20"/>
  <c r="E19"/>
  <c r="E9"/>
  <c r="D9"/>
  <c r="C9"/>
  <c r="B9"/>
  <c r="C23" i="9" l="1"/>
  <c r="C26" s="1"/>
  <c r="C30" s="1"/>
  <c r="C34" s="1"/>
  <c r="C36"/>
  <c r="B36"/>
  <c r="G4" i="7"/>
  <c r="G6" s="1"/>
  <c r="G14" s="1"/>
  <c r="H18"/>
  <c r="H4" s="1"/>
  <c r="H6" s="1"/>
  <c r="F19"/>
  <c r="E57" i="4"/>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F13" i="2"/>
  <c r="E13"/>
  <c r="D13"/>
  <c r="F8"/>
  <c r="F26" i="6" s="1"/>
  <c r="E8" i="2"/>
  <c r="E26" i="6" s="1"/>
  <c r="D8" i="2"/>
  <c r="D26" i="6" s="1"/>
  <c r="F4" i="2"/>
  <c r="E4"/>
  <c r="D4"/>
  <c r="D9" s="1"/>
  <c r="B23"/>
  <c r="B13"/>
  <c r="B13" i="5" s="1"/>
  <c r="B8" i="2"/>
  <c r="B26" i="6" s="1"/>
  <c r="B4" i="2"/>
  <c r="B23" i="5" s="1"/>
  <c r="C4" i="2"/>
  <c r="C25" i="5" s="1"/>
  <c r="F57" i="1"/>
  <c r="E57"/>
  <c r="E58" s="1"/>
  <c r="D57"/>
  <c r="D58" s="1"/>
  <c r="C57"/>
  <c r="C58" s="1"/>
  <c r="C59" s="1"/>
  <c r="B57"/>
  <c r="B58" s="1"/>
  <c r="F45"/>
  <c r="E45"/>
  <c r="D45"/>
  <c r="C45"/>
  <c r="B45"/>
  <c r="F36"/>
  <c r="F32" i="6" s="1"/>
  <c r="C36" i="1"/>
  <c r="F34"/>
  <c r="E34"/>
  <c r="E36" s="1"/>
  <c r="D34"/>
  <c r="D36" s="1"/>
  <c r="C34"/>
  <c r="B34"/>
  <c r="B36" s="1"/>
  <c r="F28"/>
  <c r="E28"/>
  <c r="E29" s="1"/>
  <c r="D28"/>
  <c r="C28"/>
  <c r="B28"/>
  <c r="F16"/>
  <c r="E16"/>
  <c r="D16"/>
  <c r="C16"/>
  <c r="B16"/>
  <c r="C23" i="2"/>
  <c r="C21" i="5" s="1"/>
  <c r="F58" i="1" l="1"/>
  <c r="F59" s="1"/>
  <c r="F21" i="6"/>
  <c r="F20"/>
  <c r="F44"/>
  <c r="F19"/>
  <c r="B9" i="2"/>
  <c r="B14" s="1"/>
  <c r="E9"/>
  <c r="E9" i="5" s="1"/>
  <c r="F13"/>
  <c r="E13"/>
  <c r="D13"/>
  <c r="D14" i="2"/>
  <c r="D9" i="5"/>
  <c r="B13" i="6"/>
  <c r="B14" i="5"/>
  <c r="B19" i="2"/>
  <c r="B21" s="1"/>
  <c r="B24" s="1"/>
  <c r="B30" s="1"/>
  <c r="E14"/>
  <c r="G23"/>
  <c r="B5" i="5"/>
  <c r="B9"/>
  <c r="B18"/>
  <c r="B24"/>
  <c r="D2"/>
  <c r="D3"/>
  <c r="D4"/>
  <c r="D5"/>
  <c r="D6"/>
  <c r="D7"/>
  <c r="D8"/>
  <c r="D10"/>
  <c r="D11"/>
  <c r="D12"/>
  <c r="D15"/>
  <c r="D16"/>
  <c r="D18"/>
  <c r="D20"/>
  <c r="D21"/>
  <c r="D23"/>
  <c r="D24"/>
  <c r="D25"/>
  <c r="D26"/>
  <c r="F24" i="6"/>
  <c r="F28" s="1"/>
  <c r="F29" s="1"/>
  <c r="B4" i="5"/>
  <c r="B8"/>
  <c r="B12"/>
  <c r="B16"/>
  <c r="C2"/>
  <c r="C3"/>
  <c r="C4"/>
  <c r="C5"/>
  <c r="C6"/>
  <c r="C7"/>
  <c r="C10"/>
  <c r="C11"/>
  <c r="C12"/>
  <c r="C15"/>
  <c r="C16"/>
  <c r="C18"/>
  <c r="C20"/>
  <c r="C23"/>
  <c r="C24"/>
  <c r="B24" i="6"/>
  <c r="B28" s="1"/>
  <c r="B29" s="1"/>
  <c r="B12"/>
  <c r="E24"/>
  <c r="E12"/>
  <c r="B3" i="5"/>
  <c r="B7"/>
  <c r="B11"/>
  <c r="B15"/>
  <c r="B21"/>
  <c r="B26"/>
  <c r="F2"/>
  <c r="F3"/>
  <c r="F4"/>
  <c r="F5"/>
  <c r="F6"/>
  <c r="F7"/>
  <c r="F8"/>
  <c r="F10"/>
  <c r="F11"/>
  <c r="F12"/>
  <c r="F15"/>
  <c r="F16"/>
  <c r="F18"/>
  <c r="F20"/>
  <c r="F21"/>
  <c r="F23"/>
  <c r="F24"/>
  <c r="F25"/>
  <c r="F26"/>
  <c r="C12" i="6"/>
  <c r="C24"/>
  <c r="D24"/>
  <c r="D28" s="1"/>
  <c r="D29" s="1"/>
  <c r="D12"/>
  <c r="H23" i="2"/>
  <c r="E28" i="6"/>
  <c r="E29" s="1"/>
  <c r="F9" i="2"/>
  <c r="B2" i="5"/>
  <c r="B6"/>
  <c r="B10"/>
  <c r="B20"/>
  <c r="B25"/>
  <c r="E2"/>
  <c r="E3"/>
  <c r="E4"/>
  <c r="E5"/>
  <c r="E6"/>
  <c r="E7"/>
  <c r="E8"/>
  <c r="E10"/>
  <c r="E11"/>
  <c r="E12"/>
  <c r="E15"/>
  <c r="E16"/>
  <c r="E18"/>
  <c r="E20"/>
  <c r="E21"/>
  <c r="E23"/>
  <c r="E24"/>
  <c r="E25"/>
  <c r="E26"/>
  <c r="F29" i="1"/>
  <c r="F14" i="4" s="1"/>
  <c r="B15" i="6"/>
  <c r="B22" i="5"/>
  <c r="B29" i="2"/>
  <c r="B33" i="6"/>
  <c r="B14"/>
  <c r="B39"/>
  <c r="B19" i="5"/>
  <c r="B17"/>
  <c r="H14" i="7"/>
  <c r="D29" i="1"/>
  <c r="D19" i="6"/>
  <c r="D44"/>
  <c r="D20"/>
  <c r="C29" i="1"/>
  <c r="C44" i="6"/>
  <c r="C20"/>
  <c r="C19"/>
  <c r="B29" i="1"/>
  <c r="B19" i="6"/>
  <c r="B44"/>
  <c r="B20"/>
  <c r="D59" i="1"/>
  <c r="B59"/>
  <c r="E59"/>
  <c r="D13" i="6" l="1"/>
  <c r="D14" i="5"/>
  <c r="D19" i="2"/>
  <c r="F9" i="5"/>
  <c r="F14" i="2"/>
  <c r="E13" i="6"/>
  <c r="E14" i="5"/>
  <c r="E19" i="2"/>
  <c r="F22" i="4"/>
  <c r="F10"/>
  <c r="F6"/>
  <c r="F56"/>
  <c r="F54"/>
  <c r="F52"/>
  <c r="F50"/>
  <c r="F48"/>
  <c r="F46"/>
  <c r="F44"/>
  <c r="F42"/>
  <c r="F40"/>
  <c r="F38"/>
  <c r="F36"/>
  <c r="F34"/>
  <c r="F32"/>
  <c r="F30"/>
  <c r="F28"/>
  <c r="F26"/>
  <c r="F24"/>
  <c r="F20"/>
  <c r="F18"/>
  <c r="F16"/>
  <c r="F12"/>
  <c r="F8"/>
  <c r="F45"/>
  <c r="F33"/>
  <c r="F29"/>
  <c r="F23"/>
  <c r="F19"/>
  <c r="F15"/>
  <c r="F11"/>
  <c r="F7"/>
  <c r="F57"/>
  <c r="F55"/>
  <c r="F53"/>
  <c r="F51"/>
  <c r="F49"/>
  <c r="F47"/>
  <c r="F43"/>
  <c r="F41"/>
  <c r="F39"/>
  <c r="F37"/>
  <c r="F35"/>
  <c r="F31"/>
  <c r="F27"/>
  <c r="F25"/>
  <c r="F21"/>
  <c r="F17"/>
  <c r="F13"/>
  <c r="F9"/>
  <c r="F5"/>
  <c r="F4"/>
  <c r="B7" i="6"/>
  <c r="B10" s="1"/>
  <c r="B42"/>
  <c r="B41" s="1"/>
  <c r="B38"/>
  <c r="B16"/>
  <c r="B27" i="5"/>
  <c r="D55" i="4"/>
  <c r="D51"/>
  <c r="D47"/>
  <c r="D43"/>
  <c r="D39"/>
  <c r="D35"/>
  <c r="D31"/>
  <c r="D27"/>
  <c r="D23"/>
  <c r="D19"/>
  <c r="D15"/>
  <c r="D11"/>
  <c r="D7"/>
  <c r="D56"/>
  <c r="D44"/>
  <c r="D36"/>
  <c r="D32"/>
  <c r="D24"/>
  <c r="D16"/>
  <c r="D8"/>
  <c r="D54"/>
  <c r="D50"/>
  <c r="D46"/>
  <c r="D42"/>
  <c r="D38"/>
  <c r="D34"/>
  <c r="D30"/>
  <c r="D22"/>
  <c r="D18"/>
  <c r="D14"/>
  <c r="D10"/>
  <c r="D6"/>
  <c r="D20"/>
  <c r="D57"/>
  <c r="D53"/>
  <c r="D49"/>
  <c r="D45"/>
  <c r="D41"/>
  <c r="D37"/>
  <c r="D33"/>
  <c r="D29"/>
  <c r="D25"/>
  <c r="D21"/>
  <c r="D17"/>
  <c r="D13"/>
  <c r="D9"/>
  <c r="D5"/>
  <c r="D52"/>
  <c r="D48"/>
  <c r="D40"/>
  <c r="D28"/>
  <c r="D12"/>
  <c r="D4"/>
  <c r="D26"/>
  <c r="C49"/>
  <c r="C43"/>
  <c r="C40"/>
  <c r="C38"/>
  <c r="C36"/>
  <c r="C34"/>
  <c r="C32"/>
  <c r="C30"/>
  <c r="C28"/>
  <c r="C26"/>
  <c r="C24"/>
  <c r="C23"/>
  <c r="C21"/>
  <c r="C19"/>
  <c r="C17"/>
  <c r="C16"/>
  <c r="C14"/>
  <c r="C12"/>
  <c r="C11"/>
  <c r="C9"/>
  <c r="C7"/>
  <c r="C5"/>
  <c r="C57"/>
  <c r="C56"/>
  <c r="C55"/>
  <c r="C54"/>
  <c r="C53"/>
  <c r="C52"/>
  <c r="C51"/>
  <c r="C50"/>
  <c r="C48"/>
  <c r="C47"/>
  <c r="C46"/>
  <c r="C45"/>
  <c r="C44"/>
  <c r="C42"/>
  <c r="C41"/>
  <c r="C39"/>
  <c r="C37"/>
  <c r="C35"/>
  <c r="C33"/>
  <c r="C31"/>
  <c r="C29"/>
  <c r="C27"/>
  <c r="C25"/>
  <c r="C22"/>
  <c r="C20"/>
  <c r="C18"/>
  <c r="C15"/>
  <c r="C13"/>
  <c r="C10"/>
  <c r="C8"/>
  <c r="C6"/>
  <c r="C4"/>
  <c r="B40" i="6"/>
  <c r="B57" i="4"/>
  <c r="B53"/>
  <c r="B49"/>
  <c r="B45"/>
  <c r="B41"/>
  <c r="B37"/>
  <c r="B33"/>
  <c r="B29"/>
  <c r="B25"/>
  <c r="B21"/>
  <c r="B17"/>
  <c r="B13"/>
  <c r="B9"/>
  <c r="B5"/>
  <c r="B35"/>
  <c r="B36"/>
  <c r="B54"/>
  <c r="B50"/>
  <c r="B46"/>
  <c r="B42"/>
  <c r="B38"/>
  <c r="B34"/>
  <c r="B30"/>
  <c r="B22"/>
  <c r="B18"/>
  <c r="B14"/>
  <c r="B10"/>
  <c r="B6"/>
  <c r="B55"/>
  <c r="B51"/>
  <c r="B47"/>
  <c r="B43"/>
  <c r="B39"/>
  <c r="B31"/>
  <c r="B27"/>
  <c r="B23"/>
  <c r="B19"/>
  <c r="B15"/>
  <c r="B11"/>
  <c r="B7"/>
  <c r="B56"/>
  <c r="B52"/>
  <c r="B48"/>
  <c r="B44"/>
  <c r="B40"/>
  <c r="B32"/>
  <c r="B28"/>
  <c r="B24"/>
  <c r="B20"/>
  <c r="B16"/>
  <c r="B12"/>
  <c r="B8"/>
  <c r="B4"/>
  <c r="B26"/>
  <c r="C28" i="2"/>
  <c r="C13"/>
  <c r="C13" i="5" s="1"/>
  <c r="C8" i="2"/>
  <c r="B11" i="6" l="1"/>
  <c r="F14" i="5"/>
  <c r="F19" i="2"/>
  <c r="D33" i="6"/>
  <c r="D39"/>
  <c r="D17" i="5"/>
  <c r="D14" i="6"/>
  <c r="D21" i="2"/>
  <c r="C26" i="6"/>
  <c r="C28" s="1"/>
  <c r="C29" s="1"/>
  <c r="C8" i="5"/>
  <c r="C26"/>
  <c r="E17"/>
  <c r="E21" i="2"/>
  <c r="E39" i="6"/>
  <c r="E14"/>
  <c r="E33"/>
  <c r="C9" i="2"/>
  <c r="E19" i="5" l="1"/>
  <c r="E24" i="2"/>
  <c r="C14"/>
  <c r="C19" s="1"/>
  <c r="C9" i="5"/>
  <c r="F17"/>
  <c r="F33" i="6"/>
  <c r="F21" i="2"/>
  <c r="F39" i="6"/>
  <c r="D24" i="2"/>
  <c r="D19" i="5"/>
  <c r="F24" i="2" l="1"/>
  <c r="F19" i="5"/>
  <c r="D30" i="2"/>
  <c r="D15" i="6"/>
  <c r="D29" i="2"/>
  <c r="D22" i="5"/>
  <c r="E30" i="2"/>
  <c r="E22" i="5"/>
  <c r="E29" i="2"/>
  <c r="E15" i="6"/>
  <c r="C13"/>
  <c r="C14" i="5"/>
  <c r="C21" i="2"/>
  <c r="C19" i="5" s="1"/>
  <c r="C39" i="6"/>
  <c r="C33"/>
  <c r="C14"/>
  <c r="C17" i="5"/>
  <c r="C24" i="2"/>
  <c r="E27" i="5" l="1"/>
  <c r="E42" i="6"/>
  <c r="E41" s="1"/>
  <c r="E7"/>
  <c r="E10" s="1"/>
  <c r="E11" s="1"/>
  <c r="E16"/>
  <c r="E40"/>
  <c r="E38"/>
  <c r="D7"/>
  <c r="D10" s="1"/>
  <c r="D11" s="1"/>
  <c r="D27" i="5"/>
  <c r="D38" i="6"/>
  <c r="D40"/>
  <c r="D16"/>
  <c r="D42"/>
  <c r="D41" s="1"/>
  <c r="F30" i="2"/>
  <c r="F29"/>
  <c r="F22" i="5"/>
  <c r="C29" i="2"/>
  <c r="C7" i="6" s="1"/>
  <c r="C10" s="1"/>
  <c r="C30" i="2"/>
  <c r="C15" i="6"/>
  <c r="C22" i="5"/>
  <c r="C11" i="6" l="1"/>
  <c r="C42"/>
  <c r="C41" s="1"/>
  <c r="C16"/>
  <c r="C38"/>
  <c r="C27" i="5"/>
  <c r="C40" i="6"/>
  <c r="F7"/>
  <c r="F10" s="1"/>
  <c r="F16"/>
  <c r="F42"/>
  <c r="F41" s="1"/>
  <c r="F40"/>
  <c r="F27" i="5"/>
  <c r="F38" i="6"/>
  <c r="F11" l="1"/>
  <c r="B7" i="11" s="1"/>
  <c r="F61" i="1"/>
  <c r="G10" i="6"/>
  <c r="H10" s="1"/>
  <c r="C721" i="10"/>
  <c r="D721" s="1"/>
  <c r="C717"/>
  <c r="D717" s="1"/>
  <c r="C713"/>
  <c r="D713" s="1"/>
  <c r="C709"/>
  <c r="D709" s="1"/>
  <c r="C705"/>
  <c r="D705" s="1"/>
  <c r="C701"/>
  <c r="D701" s="1"/>
  <c r="C697"/>
  <c r="D697" s="1"/>
  <c r="C693"/>
  <c r="D693" s="1"/>
  <c r="C689"/>
  <c r="D689" s="1"/>
  <c r="C685"/>
  <c r="D685" s="1"/>
  <c r="C681"/>
  <c r="D681" s="1"/>
  <c r="C677"/>
  <c r="D677" s="1"/>
  <c r="C673"/>
  <c r="D673" s="1"/>
  <c r="C669"/>
  <c r="D669" s="1"/>
  <c r="C665"/>
  <c r="D665" s="1"/>
  <c r="C661"/>
  <c r="D661" s="1"/>
  <c r="C657"/>
  <c r="D657" s="1"/>
  <c r="C653"/>
  <c r="D653" s="1"/>
  <c r="C649"/>
  <c r="D649" s="1"/>
  <c r="C645"/>
  <c r="D645" s="1"/>
  <c r="C641"/>
  <c r="D641" s="1"/>
  <c r="C637"/>
  <c r="D637" s="1"/>
  <c r="C633"/>
  <c r="D633" s="1"/>
  <c r="C629"/>
  <c r="D629" s="1"/>
  <c r="C625"/>
  <c r="D625" s="1"/>
  <c r="C621"/>
  <c r="D621" s="1"/>
  <c r="C617"/>
  <c r="D617" s="1"/>
  <c r="C613"/>
  <c r="D613" s="1"/>
  <c r="C609"/>
  <c r="D609" s="1"/>
  <c r="C605"/>
  <c r="D605" s="1"/>
  <c r="C601"/>
  <c r="D601" s="1"/>
  <c r="C597"/>
  <c r="D597" s="1"/>
  <c r="C593"/>
  <c r="D593" s="1"/>
  <c r="C589"/>
  <c r="D589" s="1"/>
  <c r="C585"/>
  <c r="D585" s="1"/>
  <c r="C581"/>
  <c r="D581" s="1"/>
  <c r="C577"/>
  <c r="D577" s="1"/>
  <c r="C573"/>
  <c r="D573" s="1"/>
  <c r="C569"/>
  <c r="D569" s="1"/>
  <c r="C565"/>
  <c r="D565" s="1"/>
  <c r="C561"/>
  <c r="D561" s="1"/>
  <c r="C557"/>
  <c r="D557" s="1"/>
  <c r="C553"/>
  <c r="D553" s="1"/>
  <c r="C549"/>
  <c r="D549" s="1"/>
  <c r="C545"/>
  <c r="D545" s="1"/>
  <c r="C541"/>
  <c r="D541" s="1"/>
  <c r="C537"/>
  <c r="D537" s="1"/>
  <c r="C533"/>
  <c r="D533" s="1"/>
  <c r="C529"/>
  <c r="D529" s="1"/>
  <c r="C525"/>
  <c r="D525" s="1"/>
  <c r="C521"/>
  <c r="D521" s="1"/>
  <c r="C517"/>
  <c r="D517" s="1"/>
  <c r="C513"/>
  <c r="D513" s="1"/>
  <c r="C509"/>
  <c r="D509" s="1"/>
  <c r="C505"/>
  <c r="D505" s="1"/>
  <c r="C501"/>
  <c r="D501" s="1"/>
  <c r="C497"/>
  <c r="D497" s="1"/>
  <c r="C493"/>
  <c r="D493" s="1"/>
  <c r="C722"/>
  <c r="D722" s="1"/>
  <c r="C718"/>
  <c r="D718" s="1"/>
  <c r="C714"/>
  <c r="D714" s="1"/>
  <c r="C710"/>
  <c r="D710" s="1"/>
  <c r="C706"/>
  <c r="D706" s="1"/>
  <c r="C702"/>
  <c r="D702" s="1"/>
  <c r="C698"/>
  <c r="D698" s="1"/>
  <c r="C694"/>
  <c r="D694" s="1"/>
  <c r="C690"/>
  <c r="D690" s="1"/>
  <c r="C686"/>
  <c r="D686" s="1"/>
  <c r="C682"/>
  <c r="D682" s="1"/>
  <c r="C678"/>
  <c r="D678" s="1"/>
  <c r="C674"/>
  <c r="D674" s="1"/>
  <c r="C670"/>
  <c r="D670" s="1"/>
  <c r="C666"/>
  <c r="D666" s="1"/>
  <c r="C662"/>
  <c r="D662" s="1"/>
  <c r="C658"/>
  <c r="D658" s="1"/>
  <c r="C654"/>
  <c r="D654" s="1"/>
  <c r="C650"/>
  <c r="D650" s="1"/>
  <c r="C646"/>
  <c r="D646" s="1"/>
  <c r="C642"/>
  <c r="D642" s="1"/>
  <c r="C638"/>
  <c r="D638" s="1"/>
  <c r="C634"/>
  <c r="D634" s="1"/>
  <c r="C630"/>
  <c r="D630" s="1"/>
  <c r="C626"/>
  <c r="D626" s="1"/>
  <c r="C622"/>
  <c r="D622" s="1"/>
  <c r="C618"/>
  <c r="D618" s="1"/>
  <c r="C614"/>
  <c r="D614" s="1"/>
  <c r="C610"/>
  <c r="D610" s="1"/>
  <c r="C606"/>
  <c r="D606" s="1"/>
  <c r="C602"/>
  <c r="D602" s="1"/>
  <c r="C598"/>
  <c r="D598" s="1"/>
  <c r="C594"/>
  <c r="D594" s="1"/>
  <c r="C590"/>
  <c r="D590" s="1"/>
  <c r="C586"/>
  <c r="D586" s="1"/>
  <c r="C582"/>
  <c r="D582" s="1"/>
  <c r="C578"/>
  <c r="D578" s="1"/>
  <c r="C574"/>
  <c r="D574" s="1"/>
  <c r="C570"/>
  <c r="D570" s="1"/>
  <c r="C566"/>
  <c r="D566" s="1"/>
  <c r="C562"/>
  <c r="D562" s="1"/>
  <c r="C558"/>
  <c r="D558" s="1"/>
  <c r="C554"/>
  <c r="D554" s="1"/>
  <c r="C550"/>
  <c r="D550" s="1"/>
  <c r="C546"/>
  <c r="D546" s="1"/>
  <c r="C542"/>
  <c r="D542" s="1"/>
  <c r="C538"/>
  <c r="D538" s="1"/>
  <c r="C534"/>
  <c r="D534" s="1"/>
  <c r="C530"/>
  <c r="D530" s="1"/>
  <c r="C526"/>
  <c r="D526" s="1"/>
  <c r="C522"/>
  <c r="D522" s="1"/>
  <c r="C518"/>
  <c r="D518" s="1"/>
  <c r="C514"/>
  <c r="D514" s="1"/>
  <c r="C510"/>
  <c r="D510" s="1"/>
  <c r="C506"/>
  <c r="D506" s="1"/>
  <c r="C502"/>
  <c r="D502" s="1"/>
  <c r="C498"/>
  <c r="D498" s="1"/>
  <c r="C494"/>
  <c r="D494" s="1"/>
  <c r="C490"/>
  <c r="D490" s="1"/>
  <c r="C486"/>
  <c r="D486" s="1"/>
  <c r="C482"/>
  <c r="D482" s="1"/>
  <c r="C478"/>
  <c r="D478" s="1"/>
  <c r="C474"/>
  <c r="D474" s="1"/>
  <c r="C723"/>
  <c r="D723" s="1"/>
  <c r="C719"/>
  <c r="D719" s="1"/>
  <c r="C715"/>
  <c r="D715" s="1"/>
  <c r="C711"/>
  <c r="D711" s="1"/>
  <c r="C707"/>
  <c r="D707" s="1"/>
  <c r="C703"/>
  <c r="D703" s="1"/>
  <c r="C699"/>
  <c r="D699" s="1"/>
  <c r="C695"/>
  <c r="D695" s="1"/>
  <c r="C691"/>
  <c r="D691" s="1"/>
  <c r="C687"/>
  <c r="D687" s="1"/>
  <c r="C683"/>
  <c r="D683" s="1"/>
  <c r="C679"/>
  <c r="D679" s="1"/>
  <c r="C675"/>
  <c r="D675" s="1"/>
  <c r="C671"/>
  <c r="D671" s="1"/>
  <c r="C667"/>
  <c r="D667" s="1"/>
  <c r="C663"/>
  <c r="D663" s="1"/>
  <c r="C659"/>
  <c r="D659" s="1"/>
  <c r="C655"/>
  <c r="D655" s="1"/>
  <c r="C651"/>
  <c r="D651" s="1"/>
  <c r="C647"/>
  <c r="D647" s="1"/>
  <c r="C643"/>
  <c r="D643" s="1"/>
  <c r="C639"/>
  <c r="D639" s="1"/>
  <c r="C635"/>
  <c r="D635" s="1"/>
  <c r="C631"/>
  <c r="D631" s="1"/>
  <c r="C627"/>
  <c r="D627" s="1"/>
  <c r="C623"/>
  <c r="D623" s="1"/>
  <c r="C619"/>
  <c r="D619" s="1"/>
  <c r="C615"/>
  <c r="D615" s="1"/>
  <c r="C611"/>
  <c r="D611" s="1"/>
  <c r="C607"/>
  <c r="D607" s="1"/>
  <c r="C603"/>
  <c r="D603" s="1"/>
  <c r="C599"/>
  <c r="D599" s="1"/>
  <c r="C595"/>
  <c r="D595" s="1"/>
  <c r="C591"/>
  <c r="D591" s="1"/>
  <c r="C587"/>
  <c r="D587" s="1"/>
  <c r="C583"/>
  <c r="D583" s="1"/>
  <c r="C579"/>
  <c r="D579" s="1"/>
  <c r="C575"/>
  <c r="D575" s="1"/>
  <c r="C571"/>
  <c r="D571" s="1"/>
  <c r="C567"/>
  <c r="D567" s="1"/>
  <c r="C563"/>
  <c r="D563" s="1"/>
  <c r="C559"/>
  <c r="D559" s="1"/>
  <c r="C555"/>
  <c r="D555" s="1"/>
  <c r="C551"/>
  <c r="D551" s="1"/>
  <c r="C547"/>
  <c r="D547" s="1"/>
  <c r="C543"/>
  <c r="D543" s="1"/>
  <c r="C539"/>
  <c r="D539" s="1"/>
  <c r="C535"/>
  <c r="D535" s="1"/>
  <c r="C531"/>
  <c r="D531" s="1"/>
  <c r="C527"/>
  <c r="D527" s="1"/>
  <c r="C523"/>
  <c r="D523" s="1"/>
  <c r="C519"/>
  <c r="D519" s="1"/>
  <c r="C515"/>
  <c r="D515" s="1"/>
  <c r="C511"/>
  <c r="D511" s="1"/>
  <c r="C507"/>
  <c r="D507" s="1"/>
  <c r="C503"/>
  <c r="D503" s="1"/>
  <c r="C499"/>
  <c r="D499" s="1"/>
  <c r="C495"/>
  <c r="D495" s="1"/>
  <c r="C491"/>
  <c r="D491" s="1"/>
  <c r="C720"/>
  <c r="D720" s="1"/>
  <c r="C716"/>
  <c r="D716" s="1"/>
  <c r="C712"/>
  <c r="D712" s="1"/>
  <c r="C708"/>
  <c r="D708" s="1"/>
  <c r="C704"/>
  <c r="D704" s="1"/>
  <c r="C700"/>
  <c r="D700" s="1"/>
  <c r="C696"/>
  <c r="D696" s="1"/>
  <c r="C692"/>
  <c r="D692" s="1"/>
  <c r="C688"/>
  <c r="D688" s="1"/>
  <c r="C684"/>
  <c r="D684" s="1"/>
  <c r="C680"/>
  <c r="D680" s="1"/>
  <c r="C676"/>
  <c r="D676" s="1"/>
  <c r="C672"/>
  <c r="D672" s="1"/>
  <c r="C668"/>
  <c r="D668" s="1"/>
  <c r="C664"/>
  <c r="D664" s="1"/>
  <c r="C660"/>
  <c r="D660" s="1"/>
  <c r="C656"/>
  <c r="D656" s="1"/>
  <c r="C652"/>
  <c r="D652" s="1"/>
  <c r="C648"/>
  <c r="D648" s="1"/>
  <c r="C644"/>
  <c r="D644" s="1"/>
  <c r="C640"/>
  <c r="D640" s="1"/>
  <c r="C636"/>
  <c r="D636" s="1"/>
  <c r="C632"/>
  <c r="D632" s="1"/>
  <c r="C628"/>
  <c r="D628" s="1"/>
  <c r="C624"/>
  <c r="D624" s="1"/>
  <c r="C620"/>
  <c r="D620" s="1"/>
  <c r="C616"/>
  <c r="D616" s="1"/>
  <c r="C612"/>
  <c r="D612" s="1"/>
  <c r="C608"/>
  <c r="D608" s="1"/>
  <c r="C604"/>
  <c r="D604" s="1"/>
  <c r="C600"/>
  <c r="D600" s="1"/>
  <c r="C596"/>
  <c r="D596" s="1"/>
  <c r="C592"/>
  <c r="D592" s="1"/>
  <c r="C588"/>
  <c r="D588" s="1"/>
  <c r="C584"/>
  <c r="D584" s="1"/>
  <c r="C580"/>
  <c r="D580" s="1"/>
  <c r="C576"/>
  <c r="D576" s="1"/>
  <c r="C572"/>
  <c r="D572" s="1"/>
  <c r="C568"/>
  <c r="D568" s="1"/>
  <c r="C564"/>
  <c r="D564" s="1"/>
  <c r="C560"/>
  <c r="D560" s="1"/>
  <c r="C556"/>
  <c r="D556" s="1"/>
  <c r="C552"/>
  <c r="D552" s="1"/>
  <c r="C548"/>
  <c r="D548" s="1"/>
  <c r="C544"/>
  <c r="D544" s="1"/>
  <c r="C540"/>
  <c r="D540" s="1"/>
  <c r="C536"/>
  <c r="D536" s="1"/>
  <c r="C532"/>
  <c r="D532" s="1"/>
  <c r="C528"/>
  <c r="D528" s="1"/>
  <c r="C524"/>
  <c r="D524" s="1"/>
  <c r="C520"/>
  <c r="D520" s="1"/>
  <c r="C516"/>
  <c r="D516" s="1"/>
  <c r="C512"/>
  <c r="D512" s="1"/>
  <c r="C508"/>
  <c r="D508" s="1"/>
  <c r="C504"/>
  <c r="D504" s="1"/>
  <c r="C500"/>
  <c r="D500" s="1"/>
  <c r="C496"/>
  <c r="D496" s="1"/>
  <c r="C492"/>
  <c r="D492" s="1"/>
  <c r="C488"/>
  <c r="D488" s="1"/>
  <c r="C484"/>
  <c r="D484" s="1"/>
  <c r="C480"/>
  <c r="D480" s="1"/>
  <c r="C476"/>
  <c r="D476" s="1"/>
  <c r="C472"/>
  <c r="D472" s="1"/>
  <c r="C468"/>
  <c r="D468" s="1"/>
  <c r="C464"/>
  <c r="D464" s="1"/>
  <c r="C460"/>
  <c r="D460" s="1"/>
  <c r="C456"/>
  <c r="D456" s="1"/>
  <c r="C452"/>
  <c r="D452" s="1"/>
  <c r="C448"/>
  <c r="D448" s="1"/>
  <c r="C444"/>
  <c r="D444" s="1"/>
  <c r="C440"/>
  <c r="D440" s="1"/>
  <c r="C436"/>
  <c r="D436" s="1"/>
  <c r="C432"/>
  <c r="D432" s="1"/>
  <c r="C428"/>
  <c r="D428" s="1"/>
  <c r="C483"/>
  <c r="D483" s="1"/>
  <c r="C475"/>
  <c r="D475" s="1"/>
  <c r="C469"/>
  <c r="D469" s="1"/>
  <c r="C463"/>
  <c r="D463" s="1"/>
  <c r="C458"/>
  <c r="D458" s="1"/>
  <c r="C453"/>
  <c r="D453" s="1"/>
  <c r="C447"/>
  <c r="D447" s="1"/>
  <c r="C442"/>
  <c r="D442" s="1"/>
  <c r="C437"/>
  <c r="D437" s="1"/>
  <c r="C431"/>
  <c r="D431" s="1"/>
  <c r="C426"/>
  <c r="D426" s="1"/>
  <c r="C422"/>
  <c r="D422" s="1"/>
  <c r="C418"/>
  <c r="D418" s="1"/>
  <c r="C414"/>
  <c r="D414" s="1"/>
  <c r="C410"/>
  <c r="D410" s="1"/>
  <c r="C406"/>
  <c r="D406" s="1"/>
  <c r="C402"/>
  <c r="D402" s="1"/>
  <c r="C398"/>
  <c r="D398" s="1"/>
  <c r="C394"/>
  <c r="D394" s="1"/>
  <c r="C390"/>
  <c r="D390" s="1"/>
  <c r="C386"/>
  <c r="D386" s="1"/>
  <c r="C382"/>
  <c r="D382" s="1"/>
  <c r="C378"/>
  <c r="D378" s="1"/>
  <c r="C374"/>
  <c r="D374" s="1"/>
  <c r="C370"/>
  <c r="D370" s="1"/>
  <c r="C366"/>
  <c r="D366" s="1"/>
  <c r="C362"/>
  <c r="D362" s="1"/>
  <c r="C358"/>
  <c r="D358" s="1"/>
  <c r="C354"/>
  <c r="D354" s="1"/>
  <c r="C350"/>
  <c r="D350" s="1"/>
  <c r="C346"/>
  <c r="D346" s="1"/>
  <c r="C342"/>
  <c r="D342" s="1"/>
  <c r="C338"/>
  <c r="D338" s="1"/>
  <c r="C334"/>
  <c r="D334" s="1"/>
  <c r="C330"/>
  <c r="D330" s="1"/>
  <c r="C326"/>
  <c r="D326" s="1"/>
  <c r="C322"/>
  <c r="D322" s="1"/>
  <c r="C318"/>
  <c r="D318" s="1"/>
  <c r="C314"/>
  <c r="D314" s="1"/>
  <c r="C310"/>
  <c r="D310" s="1"/>
  <c r="C306"/>
  <c r="D306" s="1"/>
  <c r="C302"/>
  <c r="D302" s="1"/>
  <c r="C298"/>
  <c r="D298" s="1"/>
  <c r="C294"/>
  <c r="D294" s="1"/>
  <c r="C290"/>
  <c r="D290" s="1"/>
  <c r="C286"/>
  <c r="D286" s="1"/>
  <c r="C282"/>
  <c r="D282" s="1"/>
  <c r="C278"/>
  <c r="D278" s="1"/>
  <c r="C274"/>
  <c r="D274" s="1"/>
  <c r="C270"/>
  <c r="D270" s="1"/>
  <c r="C266"/>
  <c r="D266" s="1"/>
  <c r="C262"/>
  <c r="D262" s="1"/>
  <c r="C258"/>
  <c r="D258" s="1"/>
  <c r="C254"/>
  <c r="D254" s="1"/>
  <c r="C250"/>
  <c r="D250" s="1"/>
  <c r="C246"/>
  <c r="D246" s="1"/>
  <c r="C242"/>
  <c r="D242" s="1"/>
  <c r="C238"/>
  <c r="D238" s="1"/>
  <c r="C234"/>
  <c r="D234" s="1"/>
  <c r="C230"/>
  <c r="D230" s="1"/>
  <c r="C226"/>
  <c r="D226" s="1"/>
  <c r="C222"/>
  <c r="D222" s="1"/>
  <c r="C218"/>
  <c r="D218" s="1"/>
  <c r="C214"/>
  <c r="D214" s="1"/>
  <c r="C210"/>
  <c r="D210" s="1"/>
  <c r="C206"/>
  <c r="D206" s="1"/>
  <c r="C202"/>
  <c r="D202" s="1"/>
  <c r="C198"/>
  <c r="D198" s="1"/>
  <c r="C194"/>
  <c r="D194" s="1"/>
  <c r="C190"/>
  <c r="D190" s="1"/>
  <c r="C186"/>
  <c r="D186" s="1"/>
  <c r="C182"/>
  <c r="D182" s="1"/>
  <c r="C178"/>
  <c r="D178" s="1"/>
  <c r="C174"/>
  <c r="D174" s="1"/>
  <c r="C170"/>
  <c r="D170" s="1"/>
  <c r="C166"/>
  <c r="D166" s="1"/>
  <c r="C162"/>
  <c r="D162" s="1"/>
  <c r="C158"/>
  <c r="D158" s="1"/>
  <c r="C154"/>
  <c r="D154" s="1"/>
  <c r="C150"/>
  <c r="D150" s="1"/>
  <c r="C146"/>
  <c r="D146" s="1"/>
  <c r="C142"/>
  <c r="D142" s="1"/>
  <c r="C138"/>
  <c r="D138" s="1"/>
  <c r="C134"/>
  <c r="D134" s="1"/>
  <c r="C130"/>
  <c r="D130" s="1"/>
  <c r="C126"/>
  <c r="D126" s="1"/>
  <c r="C122"/>
  <c r="D122" s="1"/>
  <c r="C118"/>
  <c r="D118" s="1"/>
  <c r="C114"/>
  <c r="D114" s="1"/>
  <c r="C110"/>
  <c r="D110" s="1"/>
  <c r="C106"/>
  <c r="D106" s="1"/>
  <c r="C102"/>
  <c r="D102" s="1"/>
  <c r="C98"/>
  <c r="D98" s="1"/>
  <c r="C94"/>
  <c r="D94" s="1"/>
  <c r="C90"/>
  <c r="D90" s="1"/>
  <c r="C86"/>
  <c r="D86" s="1"/>
  <c r="C82"/>
  <c r="D82" s="1"/>
  <c r="C78"/>
  <c r="D78" s="1"/>
  <c r="C74"/>
  <c r="D74" s="1"/>
  <c r="C70"/>
  <c r="D70" s="1"/>
  <c r="C66"/>
  <c r="D66" s="1"/>
  <c r="C62"/>
  <c r="D62" s="1"/>
  <c r="C58"/>
  <c r="D58" s="1"/>
  <c r="C54"/>
  <c r="D54" s="1"/>
  <c r="C50"/>
  <c r="D50" s="1"/>
  <c r="C46"/>
  <c r="D46" s="1"/>
  <c r="C42"/>
  <c r="D42" s="1"/>
  <c r="C38"/>
  <c r="D38" s="1"/>
  <c r="C34"/>
  <c r="D34" s="1"/>
  <c r="C30"/>
  <c r="D30" s="1"/>
  <c r="C26"/>
  <c r="D26" s="1"/>
  <c r="C22"/>
  <c r="D22" s="1"/>
  <c r="C18"/>
  <c r="D18" s="1"/>
  <c r="C14"/>
  <c r="D14" s="1"/>
  <c r="C10"/>
  <c r="D10" s="1"/>
  <c r="C6"/>
  <c r="D6" s="1"/>
  <c r="C2"/>
  <c r="D2" s="1"/>
  <c r="C75"/>
  <c r="D75" s="1"/>
  <c r="C59"/>
  <c r="D59" s="1"/>
  <c r="C47"/>
  <c r="D47" s="1"/>
  <c r="C39"/>
  <c r="D39" s="1"/>
  <c r="C27"/>
  <c r="D27" s="1"/>
  <c r="C19"/>
  <c r="D19" s="1"/>
  <c r="C11"/>
  <c r="D11" s="1"/>
  <c r="C3"/>
  <c r="D3" s="1"/>
  <c r="C8"/>
  <c r="D8" s="1"/>
  <c r="C485"/>
  <c r="D485" s="1"/>
  <c r="C477"/>
  <c r="D477" s="1"/>
  <c r="C470"/>
  <c r="D470" s="1"/>
  <c r="C465"/>
  <c r="D465" s="1"/>
  <c r="C459"/>
  <c r="D459" s="1"/>
  <c r="C454"/>
  <c r="D454" s="1"/>
  <c r="C449"/>
  <c r="D449" s="1"/>
  <c r="C443"/>
  <c r="D443" s="1"/>
  <c r="C438"/>
  <c r="D438" s="1"/>
  <c r="C433"/>
  <c r="D433" s="1"/>
  <c r="C427"/>
  <c r="D427" s="1"/>
  <c r="C423"/>
  <c r="D423" s="1"/>
  <c r="C419"/>
  <c r="D419" s="1"/>
  <c r="C415"/>
  <c r="D415" s="1"/>
  <c r="C411"/>
  <c r="D411" s="1"/>
  <c r="C407"/>
  <c r="D407" s="1"/>
  <c r="C403"/>
  <c r="D403" s="1"/>
  <c r="C399"/>
  <c r="D399" s="1"/>
  <c r="C395"/>
  <c r="D395" s="1"/>
  <c r="C391"/>
  <c r="D391" s="1"/>
  <c r="C387"/>
  <c r="D387" s="1"/>
  <c r="C383"/>
  <c r="D383" s="1"/>
  <c r="C379"/>
  <c r="D379" s="1"/>
  <c r="C375"/>
  <c r="D375" s="1"/>
  <c r="C371"/>
  <c r="D371" s="1"/>
  <c r="C367"/>
  <c r="D367" s="1"/>
  <c r="C363"/>
  <c r="D363" s="1"/>
  <c r="C359"/>
  <c r="D359" s="1"/>
  <c r="C355"/>
  <c r="D355" s="1"/>
  <c r="C351"/>
  <c r="D351" s="1"/>
  <c r="C347"/>
  <c r="D347" s="1"/>
  <c r="C343"/>
  <c r="D343" s="1"/>
  <c r="C339"/>
  <c r="D339" s="1"/>
  <c r="C335"/>
  <c r="D335" s="1"/>
  <c r="C331"/>
  <c r="D331" s="1"/>
  <c r="C327"/>
  <c r="D327" s="1"/>
  <c r="C323"/>
  <c r="D323" s="1"/>
  <c r="C319"/>
  <c r="D319" s="1"/>
  <c r="C315"/>
  <c r="D315" s="1"/>
  <c r="C311"/>
  <c r="D311" s="1"/>
  <c r="C307"/>
  <c r="D307" s="1"/>
  <c r="C303"/>
  <c r="D303" s="1"/>
  <c r="C299"/>
  <c r="D299" s="1"/>
  <c r="C295"/>
  <c r="D295" s="1"/>
  <c r="C291"/>
  <c r="D291" s="1"/>
  <c r="C287"/>
  <c r="D287" s="1"/>
  <c r="C283"/>
  <c r="D283" s="1"/>
  <c r="C279"/>
  <c r="D279" s="1"/>
  <c r="C275"/>
  <c r="D275" s="1"/>
  <c r="C271"/>
  <c r="D271" s="1"/>
  <c r="C267"/>
  <c r="D267" s="1"/>
  <c r="C263"/>
  <c r="D263" s="1"/>
  <c r="C259"/>
  <c r="D259" s="1"/>
  <c r="C255"/>
  <c r="D255" s="1"/>
  <c r="C251"/>
  <c r="D251" s="1"/>
  <c r="C247"/>
  <c r="D247" s="1"/>
  <c r="C243"/>
  <c r="D243" s="1"/>
  <c r="C239"/>
  <c r="D239" s="1"/>
  <c r="C235"/>
  <c r="D235" s="1"/>
  <c r="C231"/>
  <c r="D231" s="1"/>
  <c r="C227"/>
  <c r="D227" s="1"/>
  <c r="C223"/>
  <c r="D223" s="1"/>
  <c r="C219"/>
  <c r="D219" s="1"/>
  <c r="C215"/>
  <c r="D215" s="1"/>
  <c r="C211"/>
  <c r="D211" s="1"/>
  <c r="C207"/>
  <c r="D207" s="1"/>
  <c r="C203"/>
  <c r="D203" s="1"/>
  <c r="C199"/>
  <c r="D199" s="1"/>
  <c r="C195"/>
  <c r="D195" s="1"/>
  <c r="C191"/>
  <c r="D191" s="1"/>
  <c r="C187"/>
  <c r="D187" s="1"/>
  <c r="C183"/>
  <c r="D183" s="1"/>
  <c r="C179"/>
  <c r="D179" s="1"/>
  <c r="C175"/>
  <c r="D175" s="1"/>
  <c r="C171"/>
  <c r="D171" s="1"/>
  <c r="C167"/>
  <c r="D167" s="1"/>
  <c r="C163"/>
  <c r="D163" s="1"/>
  <c r="C159"/>
  <c r="D159" s="1"/>
  <c r="C155"/>
  <c r="D155" s="1"/>
  <c r="C151"/>
  <c r="D151" s="1"/>
  <c r="C147"/>
  <c r="D147" s="1"/>
  <c r="C143"/>
  <c r="D143" s="1"/>
  <c r="C139"/>
  <c r="D139" s="1"/>
  <c r="C135"/>
  <c r="D135" s="1"/>
  <c r="C131"/>
  <c r="D131" s="1"/>
  <c r="C127"/>
  <c r="D127" s="1"/>
  <c r="C123"/>
  <c r="D123" s="1"/>
  <c r="C119"/>
  <c r="D119" s="1"/>
  <c r="C115"/>
  <c r="D115" s="1"/>
  <c r="C111"/>
  <c r="D111" s="1"/>
  <c r="C107"/>
  <c r="D107" s="1"/>
  <c r="C103"/>
  <c r="D103" s="1"/>
  <c r="C99"/>
  <c r="D99" s="1"/>
  <c r="C95"/>
  <c r="D95" s="1"/>
  <c r="C91"/>
  <c r="D91" s="1"/>
  <c r="C87"/>
  <c r="D87" s="1"/>
  <c r="C83"/>
  <c r="D83" s="1"/>
  <c r="C79"/>
  <c r="D79" s="1"/>
  <c r="C71"/>
  <c r="D71" s="1"/>
  <c r="C67"/>
  <c r="D67" s="1"/>
  <c r="C63"/>
  <c r="D63" s="1"/>
  <c r="C55"/>
  <c r="D55" s="1"/>
  <c r="C51"/>
  <c r="D51" s="1"/>
  <c r="C43"/>
  <c r="D43" s="1"/>
  <c r="C35"/>
  <c r="D35" s="1"/>
  <c r="C31"/>
  <c r="D31" s="1"/>
  <c r="C23"/>
  <c r="D23" s="1"/>
  <c r="C15"/>
  <c r="D15" s="1"/>
  <c r="C7"/>
  <c r="D7" s="1"/>
  <c r="C487"/>
  <c r="D487" s="1"/>
  <c r="C479"/>
  <c r="D479" s="1"/>
  <c r="C471"/>
  <c r="D471" s="1"/>
  <c r="C466"/>
  <c r="D466" s="1"/>
  <c r="C461"/>
  <c r="D461" s="1"/>
  <c r="C455"/>
  <c r="D455" s="1"/>
  <c r="C450"/>
  <c r="D450" s="1"/>
  <c r="C445"/>
  <c r="D445" s="1"/>
  <c r="C439"/>
  <c r="D439" s="1"/>
  <c r="C434"/>
  <c r="D434" s="1"/>
  <c r="C429"/>
  <c r="D429" s="1"/>
  <c r="C424"/>
  <c r="D424" s="1"/>
  <c r="C420"/>
  <c r="D420" s="1"/>
  <c r="C416"/>
  <c r="D416" s="1"/>
  <c r="C412"/>
  <c r="D412" s="1"/>
  <c r="C408"/>
  <c r="D408" s="1"/>
  <c r="C404"/>
  <c r="D404" s="1"/>
  <c r="C400"/>
  <c r="D400" s="1"/>
  <c r="C396"/>
  <c r="D396" s="1"/>
  <c r="C392"/>
  <c r="D392" s="1"/>
  <c r="C388"/>
  <c r="D388" s="1"/>
  <c r="C384"/>
  <c r="D384" s="1"/>
  <c r="C380"/>
  <c r="D380" s="1"/>
  <c r="C376"/>
  <c r="D376" s="1"/>
  <c r="C372"/>
  <c r="D372" s="1"/>
  <c r="C368"/>
  <c r="D368" s="1"/>
  <c r="C364"/>
  <c r="D364" s="1"/>
  <c r="C360"/>
  <c r="D360" s="1"/>
  <c r="C356"/>
  <c r="D356" s="1"/>
  <c r="C352"/>
  <c r="D352" s="1"/>
  <c r="C348"/>
  <c r="D348" s="1"/>
  <c r="C344"/>
  <c r="D344" s="1"/>
  <c r="C340"/>
  <c r="D340" s="1"/>
  <c r="C336"/>
  <c r="D336" s="1"/>
  <c r="C332"/>
  <c r="D332" s="1"/>
  <c r="C328"/>
  <c r="D328" s="1"/>
  <c r="C324"/>
  <c r="D324" s="1"/>
  <c r="C320"/>
  <c r="D320" s="1"/>
  <c r="C316"/>
  <c r="D316" s="1"/>
  <c r="C312"/>
  <c r="D312" s="1"/>
  <c r="C308"/>
  <c r="D308" s="1"/>
  <c r="C304"/>
  <c r="D304" s="1"/>
  <c r="C300"/>
  <c r="D300" s="1"/>
  <c r="C296"/>
  <c r="D296" s="1"/>
  <c r="C292"/>
  <c r="D292" s="1"/>
  <c r="C288"/>
  <c r="D288" s="1"/>
  <c r="C284"/>
  <c r="D284" s="1"/>
  <c r="C280"/>
  <c r="D280" s="1"/>
  <c r="C276"/>
  <c r="D276" s="1"/>
  <c r="C272"/>
  <c r="D272" s="1"/>
  <c r="C268"/>
  <c r="D268" s="1"/>
  <c r="C264"/>
  <c r="D264" s="1"/>
  <c r="C260"/>
  <c r="D260" s="1"/>
  <c r="C256"/>
  <c r="D256" s="1"/>
  <c r="C252"/>
  <c r="D252" s="1"/>
  <c r="C248"/>
  <c r="D248" s="1"/>
  <c r="C244"/>
  <c r="D244" s="1"/>
  <c r="C240"/>
  <c r="D240" s="1"/>
  <c r="C236"/>
  <c r="D236" s="1"/>
  <c r="C232"/>
  <c r="D232" s="1"/>
  <c r="C228"/>
  <c r="D228" s="1"/>
  <c r="C224"/>
  <c r="D224" s="1"/>
  <c r="C220"/>
  <c r="D220" s="1"/>
  <c r="C216"/>
  <c r="D216" s="1"/>
  <c r="C212"/>
  <c r="D212" s="1"/>
  <c r="C208"/>
  <c r="D208" s="1"/>
  <c r="C204"/>
  <c r="D204" s="1"/>
  <c r="C200"/>
  <c r="D200" s="1"/>
  <c r="C196"/>
  <c r="D196" s="1"/>
  <c r="C192"/>
  <c r="D192" s="1"/>
  <c r="C188"/>
  <c r="D188" s="1"/>
  <c r="C184"/>
  <c r="D184" s="1"/>
  <c r="C180"/>
  <c r="D180" s="1"/>
  <c r="C176"/>
  <c r="D176" s="1"/>
  <c r="C172"/>
  <c r="D172" s="1"/>
  <c r="C168"/>
  <c r="D168" s="1"/>
  <c r="C164"/>
  <c r="D164" s="1"/>
  <c r="C160"/>
  <c r="D160" s="1"/>
  <c r="C156"/>
  <c r="D156" s="1"/>
  <c r="C152"/>
  <c r="D152" s="1"/>
  <c r="C148"/>
  <c r="D148" s="1"/>
  <c r="C144"/>
  <c r="D144" s="1"/>
  <c r="C140"/>
  <c r="D140" s="1"/>
  <c r="C136"/>
  <c r="D136" s="1"/>
  <c r="C132"/>
  <c r="D132" s="1"/>
  <c r="C128"/>
  <c r="D128" s="1"/>
  <c r="C124"/>
  <c r="D124" s="1"/>
  <c r="C120"/>
  <c r="D120" s="1"/>
  <c r="C116"/>
  <c r="D116" s="1"/>
  <c r="C112"/>
  <c r="D112" s="1"/>
  <c r="C108"/>
  <c r="D108" s="1"/>
  <c r="C104"/>
  <c r="D104" s="1"/>
  <c r="C100"/>
  <c r="D100" s="1"/>
  <c r="C96"/>
  <c r="D96" s="1"/>
  <c r="C92"/>
  <c r="D92" s="1"/>
  <c r="C88"/>
  <c r="D88" s="1"/>
  <c r="C84"/>
  <c r="D84" s="1"/>
  <c r="C80"/>
  <c r="D80" s="1"/>
  <c r="C76"/>
  <c r="D76" s="1"/>
  <c r="C72"/>
  <c r="D72" s="1"/>
  <c r="C68"/>
  <c r="D68" s="1"/>
  <c r="C64"/>
  <c r="D64" s="1"/>
  <c r="C60"/>
  <c r="D60" s="1"/>
  <c r="C56"/>
  <c r="D56" s="1"/>
  <c r="C52"/>
  <c r="D52" s="1"/>
  <c r="C48"/>
  <c r="D48" s="1"/>
  <c r="C44"/>
  <c r="D44" s="1"/>
  <c r="C40"/>
  <c r="D40" s="1"/>
  <c r="C36"/>
  <c r="D36" s="1"/>
  <c r="C32"/>
  <c r="D32" s="1"/>
  <c r="C28"/>
  <c r="D28" s="1"/>
  <c r="C24"/>
  <c r="D24" s="1"/>
  <c r="C20"/>
  <c r="D20" s="1"/>
  <c r="C16"/>
  <c r="D16" s="1"/>
  <c r="C12"/>
  <c r="D12" s="1"/>
  <c r="C489"/>
  <c r="D489" s="1"/>
  <c r="C481"/>
  <c r="D481" s="1"/>
  <c r="C473"/>
  <c r="D473" s="1"/>
  <c r="C467"/>
  <c r="D467" s="1"/>
  <c r="C462"/>
  <c r="D462" s="1"/>
  <c r="C457"/>
  <c r="D457" s="1"/>
  <c r="C451"/>
  <c r="D451" s="1"/>
  <c r="C446"/>
  <c r="D446" s="1"/>
  <c r="C441"/>
  <c r="D441" s="1"/>
  <c r="C435"/>
  <c r="D435" s="1"/>
  <c r="C430"/>
  <c r="D430" s="1"/>
  <c r="C425"/>
  <c r="D425" s="1"/>
  <c r="C421"/>
  <c r="D421" s="1"/>
  <c r="C417"/>
  <c r="D417" s="1"/>
  <c r="C413"/>
  <c r="D413" s="1"/>
  <c r="C409"/>
  <c r="D409" s="1"/>
  <c r="C405"/>
  <c r="D405" s="1"/>
  <c r="C401"/>
  <c r="D401" s="1"/>
  <c r="C397"/>
  <c r="D397" s="1"/>
  <c r="C393"/>
  <c r="D393" s="1"/>
  <c r="C389"/>
  <c r="D389" s="1"/>
  <c r="C385"/>
  <c r="D385" s="1"/>
  <c r="C381"/>
  <c r="D381" s="1"/>
  <c r="C377"/>
  <c r="D377" s="1"/>
  <c r="C373"/>
  <c r="D373" s="1"/>
  <c r="C369"/>
  <c r="D369" s="1"/>
  <c r="C365"/>
  <c r="D365" s="1"/>
  <c r="C361"/>
  <c r="D361" s="1"/>
  <c r="C357"/>
  <c r="D357" s="1"/>
  <c r="C353"/>
  <c r="D353" s="1"/>
  <c r="C349"/>
  <c r="D349" s="1"/>
  <c r="C345"/>
  <c r="D345" s="1"/>
  <c r="C341"/>
  <c r="D341" s="1"/>
  <c r="C337"/>
  <c r="D337" s="1"/>
  <c r="C333"/>
  <c r="D333" s="1"/>
  <c r="C329"/>
  <c r="D329" s="1"/>
  <c r="C325"/>
  <c r="D325" s="1"/>
  <c r="C321"/>
  <c r="D321" s="1"/>
  <c r="C317"/>
  <c r="D317" s="1"/>
  <c r="C313"/>
  <c r="D313" s="1"/>
  <c r="C309"/>
  <c r="D309" s="1"/>
  <c r="C305"/>
  <c r="D305" s="1"/>
  <c r="C301"/>
  <c r="D301" s="1"/>
  <c r="C297"/>
  <c r="D297" s="1"/>
  <c r="C293"/>
  <c r="D293" s="1"/>
  <c r="C289"/>
  <c r="D289" s="1"/>
  <c r="C285"/>
  <c r="D285" s="1"/>
  <c r="C281"/>
  <c r="D281" s="1"/>
  <c r="C277"/>
  <c r="D277" s="1"/>
  <c r="C273"/>
  <c r="D273" s="1"/>
  <c r="C269"/>
  <c r="D269" s="1"/>
  <c r="C265"/>
  <c r="D265" s="1"/>
  <c r="C261"/>
  <c r="D261" s="1"/>
  <c r="C257"/>
  <c r="D257" s="1"/>
  <c r="C253"/>
  <c r="D253" s="1"/>
  <c r="C249"/>
  <c r="D249" s="1"/>
  <c r="C245"/>
  <c r="D245" s="1"/>
  <c r="C241"/>
  <c r="D241" s="1"/>
  <c r="C237"/>
  <c r="D237" s="1"/>
  <c r="C233"/>
  <c r="D233" s="1"/>
  <c r="C229"/>
  <c r="D229" s="1"/>
  <c r="C225"/>
  <c r="D225" s="1"/>
  <c r="C221"/>
  <c r="D221" s="1"/>
  <c r="C217"/>
  <c r="D217" s="1"/>
  <c r="C213"/>
  <c r="D213" s="1"/>
  <c r="C209"/>
  <c r="D209" s="1"/>
  <c r="C205"/>
  <c r="D205" s="1"/>
  <c r="C201"/>
  <c r="D201" s="1"/>
  <c r="C197"/>
  <c r="D197" s="1"/>
  <c r="C193"/>
  <c r="D193" s="1"/>
  <c r="C189"/>
  <c r="D189" s="1"/>
  <c r="C185"/>
  <c r="D185" s="1"/>
  <c r="C181"/>
  <c r="D181" s="1"/>
  <c r="C177"/>
  <c r="D177" s="1"/>
  <c r="C173"/>
  <c r="D173" s="1"/>
  <c r="C169"/>
  <c r="D169" s="1"/>
  <c r="C165"/>
  <c r="D165" s="1"/>
  <c r="C161"/>
  <c r="D161" s="1"/>
  <c r="C157"/>
  <c r="D157" s="1"/>
  <c r="C153"/>
  <c r="D153" s="1"/>
  <c r="C149"/>
  <c r="D149" s="1"/>
  <c r="C145"/>
  <c r="D145" s="1"/>
  <c r="C141"/>
  <c r="D141" s="1"/>
  <c r="C137"/>
  <c r="D137" s="1"/>
  <c r="C133"/>
  <c r="D133" s="1"/>
  <c r="C129"/>
  <c r="D129" s="1"/>
  <c r="C125"/>
  <c r="D125" s="1"/>
  <c r="C121"/>
  <c r="D121" s="1"/>
  <c r="C117"/>
  <c r="D117" s="1"/>
  <c r="C113"/>
  <c r="D113" s="1"/>
  <c r="C109"/>
  <c r="D109" s="1"/>
  <c r="C105"/>
  <c r="D105" s="1"/>
  <c r="C101"/>
  <c r="D101" s="1"/>
  <c r="C97"/>
  <c r="D97" s="1"/>
  <c r="C93"/>
  <c r="D93" s="1"/>
  <c r="C89"/>
  <c r="D89" s="1"/>
  <c r="C85"/>
  <c r="D85" s="1"/>
  <c r="C81"/>
  <c r="D81" s="1"/>
  <c r="C77"/>
  <c r="D77" s="1"/>
  <c r="C73"/>
  <c r="D73" s="1"/>
  <c r="C69"/>
  <c r="D69" s="1"/>
  <c r="C65"/>
  <c r="D65" s="1"/>
  <c r="C61"/>
  <c r="D61" s="1"/>
  <c r="C57"/>
  <c r="D57" s="1"/>
  <c r="C53"/>
  <c r="D53" s="1"/>
  <c r="C49"/>
  <c r="D49" s="1"/>
  <c r="C45"/>
  <c r="D45" s="1"/>
  <c r="C41"/>
  <c r="D41" s="1"/>
  <c r="C37"/>
  <c r="D37" s="1"/>
  <c r="C33"/>
  <c r="D33" s="1"/>
  <c r="C29"/>
  <c r="D29" s="1"/>
  <c r="C25"/>
  <c r="D25" s="1"/>
  <c r="C21"/>
  <c r="D21" s="1"/>
  <c r="C17"/>
  <c r="D17" s="1"/>
  <c r="C13"/>
  <c r="D13" s="1"/>
  <c r="C9"/>
  <c r="D9" s="1"/>
  <c r="C5"/>
  <c r="D5" s="1"/>
  <c r="C4"/>
  <c r="D4" s="1"/>
  <c r="K2" l="1"/>
  <c r="L2"/>
  <c r="M2"/>
  <c r="G22" i="1"/>
  <c r="H22"/>
  <c r="G28"/>
  <c r="H28"/>
  <c r="G29"/>
  <c r="H29"/>
  <c r="G33"/>
  <c r="H33"/>
  <c r="G34"/>
  <c r="H34"/>
  <c r="G36"/>
  <c r="H36"/>
  <c r="G59"/>
  <c r="H59"/>
  <c r="G61"/>
  <c r="H61"/>
  <c r="G15" i="2"/>
  <c r="H15"/>
  <c r="G19"/>
  <c r="H19"/>
  <c r="G21"/>
  <c r="H21"/>
  <c r="G24"/>
  <c r="H24"/>
  <c r="G28"/>
  <c r="H28"/>
  <c r="G29"/>
  <c r="H29"/>
  <c r="I2" i="10"/>
  <c r="J2"/>
</calcChain>
</file>

<file path=xl/comments1.xml><?xml version="1.0" encoding="utf-8"?>
<comments xmlns="http://schemas.openxmlformats.org/spreadsheetml/2006/main">
  <authors>
    <author>Author</author>
  </authors>
  <commentList>
    <comment ref="G12" authorId="0">
      <text>
        <r>
          <rPr>
            <b/>
            <sz val="9"/>
            <color indexed="81"/>
            <rFont val="Tahoma"/>
            <family val="2"/>
          </rPr>
          <t xml:space="preserve">Taken 2000 because as per the notes of Investement in Annual report, there is a major increase in investment in associate company and other company
</t>
        </r>
      </text>
    </comment>
    <comment ref="G13" authorId="0">
      <text>
        <r>
          <rPr>
            <b/>
            <sz val="9"/>
            <color indexed="81"/>
            <rFont val="Tahoma"/>
            <family val="2"/>
          </rPr>
          <t>Company has not taken any loan from past 4 years</t>
        </r>
      </text>
    </comment>
    <comment ref="G14" authorId="0">
      <text>
        <r>
          <rPr>
            <b/>
            <sz val="9"/>
            <color indexed="81"/>
            <rFont val="Tahoma"/>
            <family val="2"/>
          </rPr>
          <t>Company is increasing it's other financial assets as form of security deposits (given in annual report's notes)</t>
        </r>
      </text>
    </comment>
    <comment ref="G15" authorId="0">
      <text>
        <r>
          <rPr>
            <b/>
            <sz val="9"/>
            <color indexed="81"/>
            <rFont val="Tahoma"/>
            <family val="2"/>
          </rPr>
          <t xml:space="preserve">other non current assets havedecreased due to decrease in capital advances however there is a slight increase in prepaidd expenses
</t>
        </r>
      </text>
    </comment>
    <comment ref="H15" authorId="0">
      <text>
        <r>
          <rPr>
            <b/>
            <sz val="9"/>
            <color indexed="81"/>
            <rFont val="Tahoma"/>
            <family val="2"/>
          </rPr>
          <t xml:space="preserve">other non current assets havedecreased due to decrease in capital advances however there is a slight increase in prepaidd expenses
</t>
        </r>
      </text>
    </comment>
    <comment ref="G18" authorId="0">
      <text>
        <r>
          <rPr>
            <b/>
            <sz val="9"/>
            <color indexed="81"/>
            <rFont val="Tahoma"/>
            <family val="2"/>
          </rPr>
          <t>Iventories are increasing and decreasing by 2000 per year thus as a safer side 1500 is taken</t>
        </r>
      </text>
    </comment>
  </commentList>
</comments>
</file>

<file path=xl/comments2.xml><?xml version="1.0" encoding="utf-8"?>
<comments xmlns="http://schemas.openxmlformats.org/spreadsheetml/2006/main">
  <authors>
    <author>Author</author>
  </authors>
  <commentList>
    <comment ref="G16" authorId="0">
      <text>
        <r>
          <rPr>
            <b/>
            <sz val="9"/>
            <color indexed="81"/>
            <rFont val="Tahoma"/>
            <family val="2"/>
          </rPr>
          <t xml:space="preserve">Other income has decreased according to 9month P&amp;L </t>
        </r>
      </text>
    </comment>
    <comment ref="G18" authorId="0">
      <text>
        <r>
          <rPr>
            <b/>
            <sz val="9"/>
            <color indexed="81"/>
            <rFont val="Tahoma"/>
            <family val="2"/>
          </rPr>
          <t xml:space="preserve">Gross Block has increased as company is increasing it's investment in land and etc.
</t>
        </r>
      </text>
    </comment>
  </commentList>
</comments>
</file>

<file path=xl/comments3.xml><?xml version="1.0" encoding="utf-8"?>
<comments xmlns="http://schemas.openxmlformats.org/spreadsheetml/2006/main">
  <authors>
    <author>Author</author>
  </authors>
  <commentList>
    <comment ref="G5" authorId="0">
      <text>
        <r>
          <rPr>
            <b/>
            <sz val="9"/>
            <color indexed="81"/>
            <rFont val="Tahoma"/>
            <family val="2"/>
          </rPr>
          <t xml:space="preserve">Taking Average because historically the trend has decreased by 2020 but increased by 2021
and the revenue ofcompany is also increasing as well as maruti is focusing more in production of new variants of old model
</t>
        </r>
      </text>
    </comment>
    <comment ref="H5" authorId="0">
      <text>
        <r>
          <rPr>
            <b/>
            <sz val="9"/>
            <color indexed="81"/>
            <rFont val="Tahoma"/>
            <family val="2"/>
          </rPr>
          <t xml:space="preserve">Taking Average because historically the trend has decreased by 2020 but increased by 2021
</t>
        </r>
      </text>
    </comment>
    <comment ref="G14" authorId="0">
      <text>
        <r>
          <rPr>
            <b/>
            <sz val="9"/>
            <color indexed="81"/>
            <rFont val="Tahoma"/>
            <family val="2"/>
          </rPr>
          <t xml:space="preserve">EBITDA margin is in decreasing order and company is not planning to launch electrical vehicle as per the trend
</t>
        </r>
      </text>
    </comment>
  </commentList>
</comments>
</file>

<file path=xl/comments4.xml><?xml version="1.0" encoding="utf-8"?>
<comments xmlns="http://schemas.openxmlformats.org/spreadsheetml/2006/main">
  <authors>
    <author>Author</author>
  </authors>
  <commentList>
    <comment ref="G17" authorId="0">
      <text>
        <r>
          <rPr>
            <b/>
            <sz val="9"/>
            <color indexed="81"/>
            <rFont val="Tahoma"/>
            <family val="2"/>
          </rPr>
          <t>Author:</t>
        </r>
        <r>
          <rPr>
            <sz val="9"/>
            <color indexed="81"/>
            <rFont val="Tahoma"/>
            <family val="2"/>
          </rPr>
          <t xml:space="preserve">
1. As per major sources the auto sector will grow by 20% YOY.
2. Maruti Sales dicreased by -7.5% YOY (JAN 21- JAN 22)
3. Maruti is launching two new cars, SOLIO (6lakhs) which is a 7 seater car and Jimny(10 lakhs) which will compatete against mahindra thar).</t>
        </r>
      </text>
    </comment>
    <comment ref="H17" authorId="0">
      <text>
        <r>
          <rPr>
            <b/>
            <sz val="9"/>
            <color indexed="81"/>
            <rFont val="Tahoma"/>
            <family val="2"/>
          </rPr>
          <t>Author:</t>
        </r>
        <r>
          <rPr>
            <sz val="9"/>
            <color indexed="81"/>
            <rFont val="Tahoma"/>
            <family val="2"/>
          </rPr>
          <t xml:space="preserve">
1. Maruti is still not focusing on Electrical Vehicle like other competitors.
2. Increase in petroleum rate plays a mojor role in demand of petrol or deseil consuming vehicles.</t>
        </r>
      </text>
    </comment>
    <comment ref="I25" authorId="0">
      <text>
        <r>
          <rPr>
            <b/>
            <sz val="9"/>
            <color indexed="81"/>
            <rFont val="Tahoma"/>
            <family val="2"/>
          </rPr>
          <t>Current Year/Previous Year</t>
        </r>
      </text>
    </comment>
  </commentList>
</comments>
</file>

<file path=xl/comments5.xml><?xml version="1.0" encoding="utf-8"?>
<comments xmlns="http://schemas.openxmlformats.org/spreadsheetml/2006/main">
  <authors>
    <author>Author</author>
  </authors>
  <commentList>
    <comment ref="E21" authorId="0">
      <text>
        <r>
          <rPr>
            <b/>
            <sz val="9"/>
            <color indexed="81"/>
            <rFont val="Tahoma"/>
            <family val="2"/>
          </rPr>
          <t xml:space="preserve">Company's capex planning for future and prediction whether it'll be exact or not
</t>
        </r>
      </text>
    </comment>
    <comment ref="E22" authorId="0">
      <text>
        <r>
          <rPr>
            <b/>
            <sz val="9"/>
            <color indexed="81"/>
            <rFont val="Tahoma"/>
            <family val="2"/>
          </rPr>
          <t xml:space="preserve">Company's Capitalisation forecasting
</t>
        </r>
      </text>
    </comment>
  </commentList>
</comments>
</file>

<file path=xl/comments6.xml><?xml version="1.0" encoding="utf-8"?>
<comments xmlns="http://schemas.openxmlformats.org/spreadsheetml/2006/main">
  <authors>
    <author>Author</author>
  </authors>
  <commentList>
    <comment ref="B6" authorId="0">
      <text>
        <r>
          <rPr>
            <b/>
            <sz val="9"/>
            <color indexed="81"/>
            <rFont val="Tahoma"/>
            <family val="2"/>
          </rPr>
          <t xml:space="preserve">(Ending Value which is 2021/Beginning Value which is 2017)^1/no. of years
</t>
        </r>
      </text>
    </comment>
    <comment ref="B7" authorId="0">
      <text>
        <r>
          <rPr>
            <b/>
            <sz val="9"/>
            <color indexed="81"/>
            <rFont val="Tahoma"/>
            <family val="2"/>
          </rPr>
          <t xml:space="preserve">Formula: ROE x Retention Ratio
</t>
        </r>
      </text>
    </comment>
    <comment ref="B8" authorId="0">
      <text>
        <r>
          <rPr>
            <b/>
            <sz val="9"/>
            <color indexed="81"/>
            <rFont val="Tahoma"/>
            <family val="2"/>
          </rPr>
          <t>Indian Economy growth</t>
        </r>
      </text>
    </comment>
    <comment ref="D11" authorId="0">
      <text>
        <r>
          <rPr>
            <b/>
            <sz val="9"/>
            <color indexed="81"/>
            <rFont val="Tahoma"/>
            <family val="2"/>
          </rPr>
          <t>Terminal Value</t>
        </r>
      </text>
    </comment>
  </commentList>
</comments>
</file>

<file path=xl/sharedStrings.xml><?xml version="1.0" encoding="utf-8"?>
<sst xmlns="http://schemas.openxmlformats.org/spreadsheetml/2006/main" count="2741" uniqueCount="1139">
  <si>
    <t>Particulars</t>
  </si>
  <si>
    <t>FY 2017</t>
  </si>
  <si>
    <t>FY 2018</t>
  </si>
  <si>
    <t>FY 2019</t>
  </si>
  <si>
    <t>FY 2020</t>
  </si>
  <si>
    <t>FY 2021</t>
  </si>
  <si>
    <t>Gross Revenue/Revenue from Operation</t>
  </si>
  <si>
    <t>Excise Duty/Service tax (GST)</t>
  </si>
  <si>
    <t>Net Revenue</t>
  </si>
  <si>
    <t>Cost of raw materials consumed</t>
  </si>
  <si>
    <t>Purchases of traded goods</t>
  </si>
  <si>
    <t>Changes in inventories of work-in-progress, finished goods, traded goods</t>
  </si>
  <si>
    <t>COGS</t>
  </si>
  <si>
    <t>Gross Profit</t>
  </si>
  <si>
    <t>Employee benefit expenses</t>
  </si>
  <si>
    <t>Other expenses</t>
  </si>
  <si>
    <t>SG&amp;A</t>
  </si>
  <si>
    <t>EBITDA</t>
  </si>
  <si>
    <t>other income</t>
  </si>
  <si>
    <t>Depriciation and Amotisation</t>
  </si>
  <si>
    <t>EBIT</t>
  </si>
  <si>
    <t>Interest Cost/Finance Cost</t>
  </si>
  <si>
    <t>PBT (Unadjusted)</t>
  </si>
  <si>
    <t>Exceptional Items</t>
  </si>
  <si>
    <t>Share of profit / (loss) of associate and joint venture</t>
  </si>
  <si>
    <t>PBT</t>
  </si>
  <si>
    <t>Current tax</t>
  </si>
  <si>
    <t>Deferred tax</t>
  </si>
  <si>
    <t>Adjustment of tax relating to earlier periods</t>
  </si>
  <si>
    <t>Total Tax</t>
  </si>
  <si>
    <t>Profit / (loss) for the year</t>
  </si>
  <si>
    <t>effective tax rate</t>
  </si>
  <si>
    <t>Investments</t>
  </si>
  <si>
    <t>Trade receivables</t>
  </si>
  <si>
    <t xml:space="preserve">Total outstanding dues of micro and small enterprises </t>
  </si>
  <si>
    <t xml:space="preserve">Total outstanding dues of creditors other than micro and small enterprises </t>
  </si>
  <si>
    <t xml:space="preserve">Lease liabilities </t>
  </si>
  <si>
    <t>Adjustments for:</t>
  </si>
  <si>
    <t>B. Cash flow from Investing Activities:</t>
  </si>
  <si>
    <t>Year ended</t>
  </si>
  <si>
    <t>C. Cash flow from Financing Activities:</t>
  </si>
  <si>
    <t>Profit before tax</t>
  </si>
  <si>
    <t>Share of profit of associates</t>
  </si>
  <si>
    <t>Share of profit of joint ventures</t>
  </si>
  <si>
    <t>Depreciation and amortisation expense</t>
  </si>
  <si>
    <t>Finance costs</t>
  </si>
  <si>
    <t>Interest income</t>
  </si>
  <si>
    <t>Dividend income</t>
  </si>
  <si>
    <t>Net gain on sale of investments in debt mutual funds</t>
  </si>
  <si>
    <t>Fair valuation gain on investments in debt mutual funds</t>
  </si>
  <si>
    <t>Liabilities no longer required written back</t>
  </si>
  <si>
    <t>Operating Profit before Working Capital changes</t>
  </si>
  <si>
    <t>Cash generated from Operating Activities</t>
  </si>
  <si>
    <t>Proceeds from sale of debt mutual funds</t>
  </si>
  <si>
    <t>Payments for purchase of debt mutual funds</t>
  </si>
  <si>
    <t>Vechiles/Dies for own use</t>
  </si>
  <si>
    <t xml:space="preserve">FY 17 </t>
  </si>
  <si>
    <t xml:space="preserve">FY 18 </t>
  </si>
  <si>
    <t xml:space="preserve">FY 19 </t>
  </si>
  <si>
    <t>FY 20</t>
  </si>
  <si>
    <t>FY 21</t>
  </si>
  <si>
    <r>
      <rPr>
        <sz val="14"/>
        <color rgb="FF00B0F0"/>
        <rFont val="Calibri"/>
        <family val="2"/>
        <scheme val="minor"/>
      </rPr>
      <t>Assets</t>
    </r>
    <r>
      <rPr>
        <b/>
        <sz val="14"/>
        <color theme="1"/>
        <rFont val="Calibri"/>
        <family val="2"/>
        <scheme val="minor"/>
      </rPr>
      <t xml:space="preserve"> </t>
    </r>
  </si>
  <si>
    <r>
      <rPr>
        <b/>
        <sz val="11"/>
        <color theme="1"/>
        <rFont val="Calibri"/>
        <family val="2"/>
        <scheme val="minor"/>
      </rPr>
      <t>NON CURRENT ASSETS</t>
    </r>
    <r>
      <rPr>
        <sz val="11"/>
        <color theme="1"/>
        <rFont val="Calibri"/>
        <family val="2"/>
        <scheme val="minor"/>
      </rPr>
      <t xml:space="preserve"> </t>
    </r>
  </si>
  <si>
    <t>Property, plant and equipments</t>
  </si>
  <si>
    <t xml:space="preserve">capital work in progress </t>
  </si>
  <si>
    <t xml:space="preserve">intangible assets </t>
  </si>
  <si>
    <t xml:space="preserve">Intangible assets under development </t>
  </si>
  <si>
    <t xml:space="preserve">Rights of use assets </t>
  </si>
  <si>
    <t xml:space="preserve">Financial assets </t>
  </si>
  <si>
    <t xml:space="preserve">investments </t>
  </si>
  <si>
    <t xml:space="preserve">loan </t>
  </si>
  <si>
    <t xml:space="preserve">other financial assets </t>
  </si>
  <si>
    <t xml:space="preserve">Other non current assets </t>
  </si>
  <si>
    <t xml:space="preserve">TOTAL NON CURRENT ASSETS </t>
  </si>
  <si>
    <t xml:space="preserve">CURRENT ASSETS </t>
  </si>
  <si>
    <t xml:space="preserve">Inventories </t>
  </si>
  <si>
    <t xml:space="preserve">Cash and cash equivalents </t>
  </si>
  <si>
    <t xml:space="preserve">Other bank balances </t>
  </si>
  <si>
    <t xml:space="preserve">loans </t>
  </si>
  <si>
    <t xml:space="preserve">Other financial assets </t>
  </si>
  <si>
    <t>Current assets (NET)</t>
  </si>
  <si>
    <t xml:space="preserve">Other current assets </t>
  </si>
  <si>
    <t xml:space="preserve">TOTAL CURRENT ASSETS </t>
  </si>
  <si>
    <t xml:space="preserve">TOTAL ASSETS </t>
  </si>
  <si>
    <t xml:space="preserve">EQUITY AND LIABILITIES </t>
  </si>
  <si>
    <r>
      <rPr>
        <b/>
        <sz val="11"/>
        <color theme="1"/>
        <rFont val="Calibri"/>
        <family val="2"/>
        <scheme val="minor"/>
      </rPr>
      <t xml:space="preserve">EQUITY </t>
    </r>
    <r>
      <rPr>
        <sz val="11"/>
        <color theme="1"/>
        <rFont val="Calibri"/>
        <family val="2"/>
        <scheme val="minor"/>
      </rPr>
      <t xml:space="preserve"> </t>
    </r>
  </si>
  <si>
    <t xml:space="preserve">Equity share capital </t>
  </si>
  <si>
    <t xml:space="preserve">other equity </t>
  </si>
  <si>
    <t xml:space="preserve">Equity attributable to owners of the company </t>
  </si>
  <si>
    <t xml:space="preserve">Non controlling interest </t>
  </si>
  <si>
    <t xml:space="preserve">TOTAL EQUITY </t>
  </si>
  <si>
    <t>LIABILITIES</t>
  </si>
  <si>
    <t xml:space="preserve">NON CURRENT LIABLITIES </t>
  </si>
  <si>
    <t xml:space="preserve">Financial Liablities </t>
  </si>
  <si>
    <t xml:space="preserve">Borrowings </t>
  </si>
  <si>
    <t xml:space="preserve">Provisions </t>
  </si>
  <si>
    <t xml:space="preserve">Deferred tax liabilities </t>
  </si>
  <si>
    <t xml:space="preserve">Other non current liabilities </t>
  </si>
  <si>
    <t xml:space="preserve">TOTAL NON CURRENT LIABLITIES </t>
  </si>
  <si>
    <t xml:space="preserve">CURRENT LIABILITIES </t>
  </si>
  <si>
    <t xml:space="preserve">Trade payabales </t>
  </si>
  <si>
    <t xml:space="preserve">other financial liabilities </t>
  </si>
  <si>
    <t>Current tax liablities (NET)</t>
  </si>
  <si>
    <t xml:space="preserve">Other current liablities </t>
  </si>
  <si>
    <t xml:space="preserve">TOTAL CURRENT LIABLITIES </t>
  </si>
  <si>
    <t xml:space="preserve">TOTAL LIABLITIES </t>
  </si>
  <si>
    <t xml:space="preserve">TOTAL EQUITY AND LIABLITIES </t>
  </si>
  <si>
    <t>No. of shares</t>
  </si>
  <si>
    <t>Dividend per share</t>
  </si>
  <si>
    <t>Market Price Share</t>
  </si>
  <si>
    <t>payout ratio</t>
  </si>
  <si>
    <t>Earning per share</t>
  </si>
  <si>
    <t xml:space="preserve">total dividend </t>
  </si>
  <si>
    <t>retentio ratio</t>
  </si>
  <si>
    <t>Gross Profit Ratio</t>
  </si>
  <si>
    <t>EBITDA Ratio</t>
  </si>
  <si>
    <t>EBIT Ratio</t>
  </si>
  <si>
    <t>PBT Ratio</t>
  </si>
  <si>
    <t>PAT Ratio</t>
  </si>
  <si>
    <t>Liquidity Ratio</t>
  </si>
  <si>
    <t>Current Ratio</t>
  </si>
  <si>
    <t>acident ratio</t>
  </si>
  <si>
    <t>cash ratio</t>
  </si>
  <si>
    <t>Activity Ratio</t>
  </si>
  <si>
    <t>Debtor Days</t>
  </si>
  <si>
    <t>Creditor Days</t>
  </si>
  <si>
    <t>Inventory Days</t>
  </si>
  <si>
    <t>Operating Cycle</t>
  </si>
  <si>
    <t>Net Operating Cycle</t>
  </si>
  <si>
    <t>Solvency Ratio</t>
  </si>
  <si>
    <t>Debt to Equity Ratio</t>
  </si>
  <si>
    <t>Interest Coverage Ratio</t>
  </si>
  <si>
    <t>Debt to Capital</t>
  </si>
  <si>
    <t>Financial Leverage</t>
  </si>
  <si>
    <t>Return Ratio</t>
  </si>
  <si>
    <t>Return to Equity</t>
  </si>
  <si>
    <t>Return on Capital Employee ROCE</t>
  </si>
  <si>
    <t>Return on Assets</t>
  </si>
  <si>
    <t>Net Operating Profit After Tax (EBITDA)</t>
  </si>
  <si>
    <t>Effective Tax Rate</t>
  </si>
  <si>
    <t>Return on invested capital (ROIC)</t>
  </si>
  <si>
    <t>Invested Capital</t>
  </si>
  <si>
    <t>Valuation Ratio</t>
  </si>
  <si>
    <t>Price to Earning (PE)</t>
  </si>
  <si>
    <t>Bank Value Per Share (BVPS)</t>
  </si>
  <si>
    <t>Price to Book (PB)</t>
  </si>
  <si>
    <t>Sales per share (SPS)</t>
  </si>
  <si>
    <t>Price to Share (PS)</t>
  </si>
  <si>
    <t>Enetrprise Value (EV)</t>
  </si>
  <si>
    <t>Dividend Yeild (DY)</t>
  </si>
  <si>
    <t>Rating Agencies</t>
  </si>
  <si>
    <t>if uncleared industry we can use PE method</t>
  </si>
  <si>
    <t>Google: Internet Bubble</t>
  </si>
  <si>
    <t>PS Method</t>
  </si>
  <si>
    <t>EV/EBITDA (Capital Intensive)</t>
  </si>
  <si>
    <t>PE Method (Less Capital Insentive)</t>
  </si>
  <si>
    <t>PB Method (liquidable assets and Lib)</t>
  </si>
  <si>
    <t>(Sector: IT,FMCG,Pharma,Auto,Auto Ancillary,Capital Goods,Textile,RetailSector)</t>
  </si>
  <si>
    <t>(Sector:Banking, NBFC,Regulated Equity)</t>
  </si>
  <si>
    <t>(Sector: E-commerce,Retail Sector,Start Ups)</t>
  </si>
  <si>
    <t>(Sector:Metal Cement, Telecom)</t>
  </si>
  <si>
    <t>(PE is most used sector across globe and industry)</t>
  </si>
  <si>
    <t>SoTP method in case of Conglomerates</t>
  </si>
  <si>
    <t>Operating Margin</t>
  </si>
  <si>
    <t>NP Margin</t>
  </si>
  <si>
    <t>Revenue Growth</t>
  </si>
  <si>
    <t>RoE</t>
  </si>
  <si>
    <t>Net Interest Margin</t>
  </si>
  <si>
    <t>Loan Book Growth</t>
  </si>
  <si>
    <t>NPA</t>
  </si>
  <si>
    <t>Debt to Equity</t>
  </si>
  <si>
    <t>ROCE</t>
  </si>
  <si>
    <t>Voltas Ltd</t>
  </si>
  <si>
    <t>Havells Ltd</t>
  </si>
  <si>
    <t>Blue star Ltd</t>
  </si>
  <si>
    <t>Dixon technology Ltd</t>
  </si>
  <si>
    <t>Amber enterprises Ltd</t>
  </si>
  <si>
    <t>Bajaj electrical Ltd</t>
  </si>
  <si>
    <t>INDIA CEMENT</t>
  </si>
  <si>
    <t xml:space="preserve">ULTRATECH </t>
  </si>
  <si>
    <t>SHREE CEMENT</t>
  </si>
  <si>
    <t xml:space="preserve">AMBUJA </t>
  </si>
  <si>
    <t>ACC</t>
  </si>
  <si>
    <t>DAL BHARAT</t>
  </si>
  <si>
    <t>JK CEMENT</t>
  </si>
  <si>
    <t>RAMCO</t>
  </si>
  <si>
    <t>PE</t>
  </si>
  <si>
    <t>Revenue from Operations</t>
  </si>
  <si>
    <t>FY 17</t>
  </si>
  <si>
    <t>FY 18</t>
  </si>
  <si>
    <t>FY 19</t>
  </si>
  <si>
    <t>FY 22</t>
  </si>
  <si>
    <t>FY 23</t>
  </si>
  <si>
    <t>Sale of products</t>
  </si>
  <si>
    <t>Vehicles</t>
  </si>
  <si>
    <t>Spare parts / dies and moulds / components</t>
  </si>
  <si>
    <t>Other operating revenues</t>
  </si>
  <si>
    <t xml:space="preserve">Income from services </t>
  </si>
  <si>
    <t xml:space="preserve">Sale of scrap </t>
  </si>
  <si>
    <t xml:space="preserve">Recovery of freight &amp; service charges </t>
  </si>
  <si>
    <t xml:space="preserve">Liabilities no longer required written back </t>
  </si>
  <si>
    <t xml:space="preserve">- </t>
  </si>
  <si>
    <t xml:space="preserve">Rental income </t>
  </si>
  <si>
    <t>Others</t>
  </si>
  <si>
    <t>Total</t>
  </si>
  <si>
    <t>Quantity</t>
  </si>
  <si>
    <t>AR balancesheet revenue note</t>
  </si>
  <si>
    <t>YOY Unit sold</t>
  </si>
  <si>
    <t>Price/Vechile</t>
  </si>
  <si>
    <t>pehle 9 months meh 20.5%</t>
  </si>
  <si>
    <t>YOY Price Growth</t>
  </si>
  <si>
    <t>Revenue from Operations (9month basis)</t>
  </si>
  <si>
    <t>9MFY21</t>
  </si>
  <si>
    <t>9MFY22</t>
  </si>
  <si>
    <t>Revenue</t>
  </si>
  <si>
    <t>Adjusted Revenue</t>
  </si>
  <si>
    <t>Quantity/Sales Volume</t>
  </si>
  <si>
    <t>Price/Vehicle</t>
  </si>
  <si>
    <t>3MFY21</t>
  </si>
  <si>
    <t>3MFY22</t>
  </si>
  <si>
    <t xml:space="preserve">STATEMENT OF PROFIT AND LOSS OF 9 MONTHS ENDED </t>
  </si>
  <si>
    <t>DECEMBER 31,2020</t>
  </si>
  <si>
    <t>DECEMBER 31, 2021</t>
  </si>
  <si>
    <t>Gross Revenue (revenue from operations)</t>
  </si>
  <si>
    <t>excise duty/GST</t>
  </si>
  <si>
    <t xml:space="preserve">Net Revenue </t>
  </si>
  <si>
    <t>cost of material comsumed</t>
  </si>
  <si>
    <t>purchase of stock-in trade</t>
  </si>
  <si>
    <t>changes in inventories in finished goods</t>
  </si>
  <si>
    <t>(COGS)</t>
  </si>
  <si>
    <t xml:space="preserve">Gross Profit </t>
  </si>
  <si>
    <t>employee benefit expense</t>
  </si>
  <si>
    <t>other expenses</t>
  </si>
  <si>
    <t>(SG&amp;A)</t>
  </si>
  <si>
    <t xml:space="preserve">EBITDA </t>
  </si>
  <si>
    <t xml:space="preserve">depreciation and amortization </t>
  </si>
  <si>
    <t>common size</t>
  </si>
  <si>
    <t xml:space="preserve">EBIT </t>
  </si>
  <si>
    <t xml:space="preserve">finance cost </t>
  </si>
  <si>
    <t>PBT (unadjusted)</t>
  </si>
  <si>
    <t>exceptional items</t>
  </si>
  <si>
    <t>profit from associations and JV</t>
  </si>
  <si>
    <t>PBT (adjusted)</t>
  </si>
  <si>
    <t>current tax</t>
  </si>
  <si>
    <t>deferred tax</t>
  </si>
  <si>
    <t>total tex</t>
  </si>
  <si>
    <t>PAT (PROFIT AFTER TAX)</t>
  </si>
  <si>
    <t>Cash Flows Statement</t>
  </si>
  <si>
    <t>A. Cash Flow from Operating Activities:</t>
  </si>
  <si>
    <t>indirect method</t>
  </si>
  <si>
    <t>pbt</t>
  </si>
  <si>
    <t>HW</t>
  </si>
  <si>
    <t>+non cah exp</t>
  </si>
  <si>
    <t xml:space="preserve">same format </t>
  </si>
  <si>
    <t>-non cash income</t>
  </si>
  <si>
    <t>4 years</t>
  </si>
  <si>
    <t>+non operating exp</t>
  </si>
  <si>
    <t>Share of dividend from Joint ventures &amp; associates</t>
  </si>
  <si>
    <t>-non oprerating income</t>
  </si>
  <si>
    <t>cfo before working cpital changes</t>
  </si>
  <si>
    <t>-ca inc</t>
  </si>
  <si>
    <t>+ca dec</t>
  </si>
  <si>
    <t>+cl inc</t>
  </si>
  <si>
    <t>Net loss on sale/discarding of property, plant and equipment</t>
  </si>
  <si>
    <t>-cl dec</t>
  </si>
  <si>
    <t>cfo before taxes paind</t>
  </si>
  <si>
    <t>-actual tax pay</t>
  </si>
  <si>
    <t>CFO</t>
  </si>
  <si>
    <t>Unrealised foreign exchange (gain)/loss</t>
  </si>
  <si>
    <t xml:space="preserve">CFI </t>
  </si>
  <si>
    <t>Adjustments for changes in Working Capital:</t>
  </si>
  <si>
    <t>Investment</t>
  </si>
  <si>
    <t>purchase - cash dec</t>
  </si>
  <si>
    <t>-(Increase)/decrease in loans (non-current)</t>
  </si>
  <si>
    <t>-(Increase)/decrease in other financial assets (non-current)</t>
  </si>
  <si>
    <t xml:space="preserve">fixed assets </t>
  </si>
  <si>
    <t>sale + cash dec</t>
  </si>
  <si>
    <t>-(Increase)/decrease in other non-current assets</t>
  </si>
  <si>
    <t>+other income</t>
  </si>
  <si>
    <t>-(Increase)/decrease in inventories</t>
  </si>
  <si>
    <t>CFI</t>
  </si>
  <si>
    <t>-(Increase)/decrease in trade receivables</t>
  </si>
  <si>
    <t>-(Increase)/decrease in loans (current)</t>
  </si>
  <si>
    <t>CFF</t>
  </si>
  <si>
    <t>-(Increase)/decrease in other-financial assets (current)</t>
  </si>
  <si>
    <t>capital</t>
  </si>
  <si>
    <t>-(Increase)/decrease in other current assets</t>
  </si>
  <si>
    <t>debt</t>
  </si>
  <si>
    <t>eq</t>
  </si>
  <si>
    <t>-Increase/(decrease) in non-current provisions</t>
  </si>
  <si>
    <t>-int</t>
  </si>
  <si>
    <t>-div</t>
  </si>
  <si>
    <t>-Increase/(decreae) in other non-current liabilities</t>
  </si>
  <si>
    <t>+ new debt</t>
  </si>
  <si>
    <t>+new issue</t>
  </si>
  <si>
    <t>-Increase/(decrease) in trade paybles</t>
  </si>
  <si>
    <t>- debt repay</t>
  </si>
  <si>
    <t>-buy back</t>
  </si>
  <si>
    <t>-Increase/(decrease) in other financial liabilities (current)</t>
  </si>
  <si>
    <t>-Increase/(decrease) in current provisions</t>
  </si>
  <si>
    <t>-Increase/(decrease) in other current liabilities</t>
  </si>
  <si>
    <t>-Income taxes paid(net)</t>
  </si>
  <si>
    <t>Net Cash from/ (used in)Operating Activities</t>
  </si>
  <si>
    <t>Payments for purchase of PP&amp;E and capital work-in-progress</t>
  </si>
  <si>
    <t>Payments for purchase of intangible assets under development</t>
  </si>
  <si>
    <t>-</t>
  </si>
  <si>
    <t>Proceeds from sale of PP&amp;E</t>
  </si>
  <si>
    <t xml:space="preserve">Payment for purchase of investment in joint venture/associate company </t>
  </si>
  <si>
    <t>Payment for purchase of Non-controlling intrest</t>
  </si>
  <si>
    <t>Incestment in fixed deposits with bank</t>
  </si>
  <si>
    <t>Interest received</t>
  </si>
  <si>
    <t>Divident received</t>
  </si>
  <si>
    <t>Net Cash from/(used in) Investing Activities</t>
  </si>
  <si>
    <t>Movement in long term/short term borrowings (Net)</t>
  </si>
  <si>
    <t>Principal elements of lease payments</t>
  </si>
  <si>
    <t>Finance cost paid</t>
  </si>
  <si>
    <t>Payment of dividend in equity shares</t>
  </si>
  <si>
    <t>Related income tax</t>
  </si>
  <si>
    <t>Net cash from/(used in) Financing Activities</t>
  </si>
  <si>
    <t>Net Increase/(Decrease) in cash &amp; cash equivalents</t>
  </si>
  <si>
    <t>Cash and cash equivalents at the beginning of the year</t>
  </si>
  <si>
    <t>Cash and cash equivalents at the end of the year</t>
  </si>
  <si>
    <t>Cash and cash equivalents comprise:</t>
  </si>
  <si>
    <t>Cash and cheque in hand</t>
  </si>
  <si>
    <t>Balance with Banks</t>
  </si>
  <si>
    <t>Other bank balences:</t>
  </si>
  <si>
    <t>Deposits</t>
  </si>
  <si>
    <t>Unclaimed dividend accounts</t>
  </si>
  <si>
    <t>(Amount in Millions)</t>
  </si>
  <si>
    <t>Tangible Asset A</t>
  </si>
  <si>
    <t>GB</t>
  </si>
  <si>
    <t>notes of property plant and equipment in Balance Sheet</t>
  </si>
  <si>
    <t>AD</t>
  </si>
  <si>
    <t>NB</t>
  </si>
  <si>
    <t>Intangible A</t>
  </si>
  <si>
    <t>notes of Intangible Assets in Balance Sheet</t>
  </si>
  <si>
    <t>AD/A</t>
  </si>
  <si>
    <t>CWIP</t>
  </si>
  <si>
    <t>Capex</t>
  </si>
  <si>
    <t>Capitalisation</t>
  </si>
  <si>
    <t>Debt</t>
  </si>
  <si>
    <t>Equity</t>
  </si>
  <si>
    <t xml:space="preserve">Debt </t>
  </si>
  <si>
    <t>% Form of Growth</t>
  </si>
  <si>
    <t>FY 2022</t>
  </si>
  <si>
    <t>FY 2023</t>
  </si>
  <si>
    <t>as % of cash, bank balance and investment</t>
  </si>
  <si>
    <r>
      <rPr>
        <b/>
        <sz val="14"/>
        <color theme="1"/>
        <rFont val="Calibri"/>
        <family val="2"/>
        <scheme val="minor"/>
      </rPr>
      <t>NON CURRENT ASSETS</t>
    </r>
    <r>
      <rPr>
        <sz val="14"/>
        <color theme="1"/>
        <rFont val="Calibri"/>
        <family val="2"/>
        <scheme val="minor"/>
      </rPr>
      <t xml:space="preserve"> </t>
    </r>
  </si>
  <si>
    <r>
      <rPr>
        <b/>
        <sz val="14"/>
        <color theme="1"/>
        <rFont val="Calibri"/>
        <family val="2"/>
        <scheme val="minor"/>
      </rPr>
      <t xml:space="preserve">EQUITY </t>
    </r>
    <r>
      <rPr>
        <sz val="14"/>
        <color theme="1"/>
        <rFont val="Calibri"/>
        <family val="2"/>
        <scheme val="minor"/>
      </rPr>
      <t xml:space="preserve"> </t>
    </r>
  </si>
  <si>
    <t>as % of Gross Block</t>
  </si>
  <si>
    <t>QIB=30-40 Times to get listing gains</t>
  </si>
  <si>
    <t>hdfc</t>
  </si>
  <si>
    <t>amc</t>
  </si>
  <si>
    <t>route mobile</t>
  </si>
  <si>
    <t>likhita finance</t>
  </si>
  <si>
    <t>Paras Defence</t>
  </si>
  <si>
    <t>Date</t>
  </si>
  <si>
    <t>MPS</t>
  </si>
  <si>
    <t>EPS</t>
  </si>
  <si>
    <t>Target price</t>
  </si>
  <si>
    <t>FY23E EPS</t>
  </si>
  <si>
    <t>Feb 28, 2022</t>
  </si>
  <si>
    <t>Feb 25, 2022</t>
  </si>
  <si>
    <t>Feb 24, 2022</t>
  </si>
  <si>
    <t>Feb 23, 2022</t>
  </si>
  <si>
    <t>Feb 22, 2022</t>
  </si>
  <si>
    <t>Feb 21, 2022</t>
  </si>
  <si>
    <t>Feb 18, 2022</t>
  </si>
  <si>
    <t>Feb 17, 2022</t>
  </si>
  <si>
    <t>Feb 16, 2022</t>
  </si>
  <si>
    <t>Feb 15, 2022</t>
  </si>
  <si>
    <t>Feb 14, 2022</t>
  </si>
  <si>
    <t>Feb 11, 2022</t>
  </si>
  <si>
    <t>Feb 10, 2022</t>
  </si>
  <si>
    <t>Feb 09, 2022</t>
  </si>
  <si>
    <t>Feb 08, 2022</t>
  </si>
  <si>
    <t>Feb 07, 2022</t>
  </si>
  <si>
    <t>Feb 04, 2022</t>
  </si>
  <si>
    <t>Feb 03, 2022</t>
  </si>
  <si>
    <t>Feb 02, 2022</t>
  </si>
  <si>
    <t>Feb 01, 2022</t>
  </si>
  <si>
    <t>Jan 31, 2022</t>
  </si>
  <si>
    <t>Jan 28, 2022</t>
  </si>
  <si>
    <t>Jan 27, 2022</t>
  </si>
  <si>
    <t>Jan 25, 2022</t>
  </si>
  <si>
    <t>Jan 24, 2022</t>
  </si>
  <si>
    <t>Jan 21, 2022</t>
  </si>
  <si>
    <t>Jan 20, 2022</t>
  </si>
  <si>
    <t>Jan 19, 2022</t>
  </si>
  <si>
    <t>Jan 18, 2022</t>
  </si>
  <si>
    <t>Jan 17, 2022</t>
  </si>
  <si>
    <t>Jan 14, 2022</t>
  </si>
  <si>
    <t>Jan 13, 2022</t>
  </si>
  <si>
    <t>Jan 12, 2022</t>
  </si>
  <si>
    <t>Jan 11, 2022</t>
  </si>
  <si>
    <t>Jan 10, 2022</t>
  </si>
  <si>
    <t>Jan 07, 2022</t>
  </si>
  <si>
    <t>Jan 06, 2022</t>
  </si>
  <si>
    <t>Jan 05, 2022</t>
  </si>
  <si>
    <t>Jan 04, 2022</t>
  </si>
  <si>
    <t>Jan 03, 2022</t>
  </si>
  <si>
    <t>Dec 31, 2021</t>
  </si>
  <si>
    <t>Dec 30, 2021</t>
  </si>
  <si>
    <t>Dec 29, 2021</t>
  </si>
  <si>
    <t>Dec 28, 2021</t>
  </si>
  <si>
    <t>Dec 27, 2021</t>
  </si>
  <si>
    <t>Dec 24, 2021</t>
  </si>
  <si>
    <t>Dec 23, 2021</t>
  </si>
  <si>
    <t>Dec 22, 2021</t>
  </si>
  <si>
    <t>Dec 21, 2021</t>
  </si>
  <si>
    <t>Dec 20, 2021</t>
  </si>
  <si>
    <t>Dec 17, 2021</t>
  </si>
  <si>
    <t>Dec 16, 2021</t>
  </si>
  <si>
    <t>Dec 15, 2021</t>
  </si>
  <si>
    <t>Dec 14, 2021</t>
  </si>
  <si>
    <t>Dec 13, 2021</t>
  </si>
  <si>
    <t>Dec 10, 2021</t>
  </si>
  <si>
    <t>Dec 09, 2021</t>
  </si>
  <si>
    <t>Dec 08, 2021</t>
  </si>
  <si>
    <t>Dec 07, 2021</t>
  </si>
  <si>
    <t>Dec 06, 2021</t>
  </si>
  <si>
    <t>Dec 03, 2021</t>
  </si>
  <si>
    <t>Dec 02, 2021</t>
  </si>
  <si>
    <t>Dec 01, 2021</t>
  </si>
  <si>
    <t>Nov 30, 2021</t>
  </si>
  <si>
    <t>Nov 29, 2021</t>
  </si>
  <si>
    <t>Nov 26, 2021</t>
  </si>
  <si>
    <t>Nov 25, 2021</t>
  </si>
  <si>
    <t>Nov 24, 2021</t>
  </si>
  <si>
    <t>Nov 23, 2021</t>
  </si>
  <si>
    <t>Nov 22, 2021</t>
  </si>
  <si>
    <t>Nov 18, 2021</t>
  </si>
  <si>
    <t>Nov 17, 2021</t>
  </si>
  <si>
    <t>Nov 16, 2021</t>
  </si>
  <si>
    <t>Nov 15, 2021</t>
  </si>
  <si>
    <t>Nov 12, 2021</t>
  </si>
  <si>
    <t>Nov 11, 2021</t>
  </si>
  <si>
    <t>Nov 10, 2021</t>
  </si>
  <si>
    <t>Nov 09, 2021</t>
  </si>
  <si>
    <t>Nov 08, 2021</t>
  </si>
  <si>
    <t>Nov 04, 2021</t>
  </si>
  <si>
    <t>Nov 03, 2021</t>
  </si>
  <si>
    <t>Nov 02, 2021</t>
  </si>
  <si>
    <t>Nov 01, 2021</t>
  </si>
  <si>
    <t>Oct 29, 2021</t>
  </si>
  <si>
    <t>Oct 28, 2021</t>
  </si>
  <si>
    <t>Oct 27, 2021</t>
  </si>
  <si>
    <t>Oct 26, 2021</t>
  </si>
  <si>
    <t>Oct 25, 2021</t>
  </si>
  <si>
    <t>Oct 22, 2021</t>
  </si>
  <si>
    <t>Oct 21, 2021</t>
  </si>
  <si>
    <t>Oct 20, 2021</t>
  </si>
  <si>
    <t>Oct 19, 2021</t>
  </si>
  <si>
    <t>Oct 18, 2021</t>
  </si>
  <si>
    <t>Oct 14, 2021</t>
  </si>
  <si>
    <t>Oct 13, 2021</t>
  </si>
  <si>
    <t>Oct 12, 2021</t>
  </si>
  <si>
    <t>Oct 11, 2021</t>
  </si>
  <si>
    <t>Oct 08, 2021</t>
  </si>
  <si>
    <t>Oct 07, 2021</t>
  </si>
  <si>
    <t>Oct 06, 2021</t>
  </si>
  <si>
    <t>Oct 05, 2021</t>
  </si>
  <si>
    <t>Oct 04, 2021</t>
  </si>
  <si>
    <t>Oct 01, 2021</t>
  </si>
  <si>
    <t>Sep 30, 2021</t>
  </si>
  <si>
    <t>Sep 29, 2021</t>
  </si>
  <si>
    <t>Sep 28, 2021</t>
  </si>
  <si>
    <t>Sep 27, 2021</t>
  </si>
  <si>
    <t>Sep 24, 2021</t>
  </si>
  <si>
    <t>Sep 23, 2021</t>
  </si>
  <si>
    <t>Sep 22, 2021</t>
  </si>
  <si>
    <t>Sep 21, 2021</t>
  </si>
  <si>
    <t>Sep 20, 2021</t>
  </si>
  <si>
    <t>Sep 17, 2021</t>
  </si>
  <si>
    <t>Sep 16, 2021</t>
  </si>
  <si>
    <t>Sep 15, 2021</t>
  </si>
  <si>
    <t>Sep 14, 2021</t>
  </si>
  <si>
    <t>Sep 13, 2021</t>
  </si>
  <si>
    <t>Sep 09, 2021</t>
  </si>
  <si>
    <t>Sep 08, 2021</t>
  </si>
  <si>
    <t>Sep 07, 2021</t>
  </si>
  <si>
    <t>Sep 06, 2021</t>
  </si>
  <si>
    <t>Sep 03, 2021</t>
  </si>
  <si>
    <t>Sep 02, 2021</t>
  </si>
  <si>
    <t>Sep 01, 2021</t>
  </si>
  <si>
    <t>Aug 31, 2021</t>
  </si>
  <si>
    <t>Aug 30, 2021</t>
  </si>
  <si>
    <t>Aug 27, 2021</t>
  </si>
  <si>
    <t>Aug 26, 2021</t>
  </si>
  <si>
    <t>Aug 25, 2021</t>
  </si>
  <si>
    <t>Aug 24, 2021</t>
  </si>
  <si>
    <t>Aug 23, 2021</t>
  </si>
  <si>
    <t>Aug 20, 2021</t>
  </si>
  <si>
    <t>Aug 18, 2021</t>
  </si>
  <si>
    <t>Aug 17, 2021</t>
  </si>
  <si>
    <t>Aug 16, 2021</t>
  </si>
  <si>
    <t>Aug 13, 2021</t>
  </si>
  <si>
    <t>Aug 12, 2021</t>
  </si>
  <si>
    <t>Aug 11, 2021</t>
  </si>
  <si>
    <t>Aug 10, 2021</t>
  </si>
  <si>
    <t>Aug 09, 2021</t>
  </si>
  <si>
    <t>Aug 06, 2021</t>
  </si>
  <si>
    <t>Aug 05, 2021</t>
  </si>
  <si>
    <t>Aug 04, 2021</t>
  </si>
  <si>
    <t>Aug 03, 2021</t>
  </si>
  <si>
    <t>Aug 02, 2021</t>
  </si>
  <si>
    <t>Jul 30, 2021</t>
  </si>
  <si>
    <t>Jul 29, 2021</t>
  </si>
  <si>
    <t>Jul 28, 2021</t>
  </si>
  <si>
    <t>Jul 27, 2021</t>
  </si>
  <si>
    <t>Jul 26, 2021</t>
  </si>
  <si>
    <t>Jul 23, 2021</t>
  </si>
  <si>
    <t>Jul 22, 2021</t>
  </si>
  <si>
    <t>Jul 20, 2021</t>
  </si>
  <si>
    <t>Jul 19, 2021</t>
  </si>
  <si>
    <t>Jul 16, 2021</t>
  </si>
  <si>
    <t>Jul 15, 2021</t>
  </si>
  <si>
    <t>Jul 14, 2021</t>
  </si>
  <si>
    <t>Jul 13, 2021</t>
  </si>
  <si>
    <t>Jul 12, 2021</t>
  </si>
  <si>
    <t>Jul 09, 2021</t>
  </si>
  <si>
    <t>Jul 08, 2021</t>
  </si>
  <si>
    <t>Jul 07, 2021</t>
  </si>
  <si>
    <t>Jul 06, 2021</t>
  </si>
  <si>
    <t>Jul 05, 2021</t>
  </si>
  <si>
    <t>Jul 02, 2021</t>
  </si>
  <si>
    <t>Jul 01, 2021</t>
  </si>
  <si>
    <t>Jun 30, 2021</t>
  </si>
  <si>
    <t>Jun 29, 2021</t>
  </si>
  <si>
    <t>Jun 28, 2021</t>
  </si>
  <si>
    <t>Jun 25, 2021</t>
  </si>
  <si>
    <t>Jun 24, 2021</t>
  </si>
  <si>
    <t>Jun 23, 2021</t>
  </si>
  <si>
    <t>Jun 22, 2021</t>
  </si>
  <si>
    <t>Jun 21, 2021</t>
  </si>
  <si>
    <t>Jun 18, 2021</t>
  </si>
  <si>
    <t>Jun 17, 2021</t>
  </si>
  <si>
    <t>Jun 16, 2021</t>
  </si>
  <si>
    <t>Jun 15, 2021</t>
  </si>
  <si>
    <t>Jun 14, 2021</t>
  </si>
  <si>
    <t>Jun 11, 2021</t>
  </si>
  <si>
    <t>Jun 10, 2021</t>
  </si>
  <si>
    <t>Jun 09, 2021</t>
  </si>
  <si>
    <t>Jun 08, 2021</t>
  </si>
  <si>
    <t>Jun 07, 2021</t>
  </si>
  <si>
    <t>Jun 04, 2021</t>
  </si>
  <si>
    <t>Jun 03, 2021</t>
  </si>
  <si>
    <t>Jun 02, 2021</t>
  </si>
  <si>
    <t>Jun 01, 2021</t>
  </si>
  <si>
    <t>May 31, 2021</t>
  </si>
  <si>
    <t>May 28, 2021</t>
  </si>
  <si>
    <t>May 27, 2021</t>
  </si>
  <si>
    <t>May 26, 2021</t>
  </si>
  <si>
    <t>May 25, 2021</t>
  </si>
  <si>
    <t>May 24, 2021</t>
  </si>
  <si>
    <t>May 21, 2021</t>
  </si>
  <si>
    <t>May 20, 2021</t>
  </si>
  <si>
    <t>May 19, 2021</t>
  </si>
  <si>
    <t>May 18, 2021</t>
  </si>
  <si>
    <t>May 17, 2021</t>
  </si>
  <si>
    <t>May 14, 2021</t>
  </si>
  <si>
    <t>May 12, 2021</t>
  </si>
  <si>
    <t>May 11, 2021</t>
  </si>
  <si>
    <t>May 10, 2021</t>
  </si>
  <si>
    <t>May 07, 2021</t>
  </si>
  <si>
    <t>May 06, 2021</t>
  </si>
  <si>
    <t>May 05, 2021</t>
  </si>
  <si>
    <t>May 04, 2021</t>
  </si>
  <si>
    <t>May 03, 2021</t>
  </si>
  <si>
    <t>Apr 30, 2021</t>
  </si>
  <si>
    <t>Apr 29, 2021</t>
  </si>
  <si>
    <t>Apr 28, 2021</t>
  </si>
  <si>
    <t>Apr 27, 2021</t>
  </si>
  <si>
    <t>Apr 26, 2021</t>
  </si>
  <si>
    <t>Apr 23, 2021</t>
  </si>
  <si>
    <t>Apr 22, 2021</t>
  </si>
  <si>
    <t>Apr 20, 2021</t>
  </si>
  <si>
    <t>Apr 19, 2021</t>
  </si>
  <si>
    <t>Apr 16, 2021</t>
  </si>
  <si>
    <t>Apr 15, 2021</t>
  </si>
  <si>
    <t>Apr 13, 2021</t>
  </si>
  <si>
    <t>Apr 12, 2021</t>
  </si>
  <si>
    <t>Apr 09, 2021</t>
  </si>
  <si>
    <t>Apr 08, 2021</t>
  </si>
  <si>
    <t>Apr 07, 2021</t>
  </si>
  <si>
    <t>Apr 06, 2021</t>
  </si>
  <si>
    <t>Apr 05, 2021</t>
  </si>
  <si>
    <t>Apr 01, 2021</t>
  </si>
  <si>
    <t>Mar 31, 2021</t>
  </si>
  <si>
    <t>Mar 30, 2021</t>
  </si>
  <si>
    <t>Mar 26, 2021</t>
  </si>
  <si>
    <t>Mar 25, 2021</t>
  </si>
  <si>
    <t>Mar 24, 2021</t>
  </si>
  <si>
    <t>Mar 23, 2021</t>
  </si>
  <si>
    <t>Mar 22, 2021</t>
  </si>
  <si>
    <t>Mar 19, 2021</t>
  </si>
  <si>
    <t>Mar 18, 2021</t>
  </si>
  <si>
    <t>Mar 17, 2021</t>
  </si>
  <si>
    <t>Mar 16, 2021</t>
  </si>
  <si>
    <t>Mar 15, 2021</t>
  </si>
  <si>
    <t>Mar 12, 2021</t>
  </si>
  <si>
    <t>Mar 10, 2021</t>
  </si>
  <si>
    <t>Mar 09, 2021</t>
  </si>
  <si>
    <t>Mar 08, 2021</t>
  </si>
  <si>
    <t>Mar 05, 2021</t>
  </si>
  <si>
    <t>Mar 04, 2021</t>
  </si>
  <si>
    <t>Mar 03, 2021</t>
  </si>
  <si>
    <t>Mar 02, 2021</t>
  </si>
  <si>
    <t>Mar 01, 2021</t>
  </si>
  <si>
    <t>Feb 26, 2021</t>
  </si>
  <si>
    <t>Feb 25, 2021</t>
  </si>
  <si>
    <t>Feb 24, 2021</t>
  </si>
  <si>
    <t>Feb 23, 2021</t>
  </si>
  <si>
    <t>Feb 22, 2021</t>
  </si>
  <si>
    <t>Feb 19, 2021</t>
  </si>
  <si>
    <t>Feb 18, 2021</t>
  </si>
  <si>
    <t>Feb 17, 2021</t>
  </si>
  <si>
    <t>Feb 16, 2021</t>
  </si>
  <si>
    <t>Feb 15, 2021</t>
  </si>
  <si>
    <t>Feb 12, 2021</t>
  </si>
  <si>
    <t>Feb 11, 2021</t>
  </si>
  <si>
    <t>Feb 10, 2021</t>
  </si>
  <si>
    <t>Feb 09, 2021</t>
  </si>
  <si>
    <t>Feb 08, 2021</t>
  </si>
  <si>
    <t>Feb 05, 2021</t>
  </si>
  <si>
    <t>Feb 04, 2021</t>
  </si>
  <si>
    <t>Feb 03, 2021</t>
  </si>
  <si>
    <t>Feb 02, 2021</t>
  </si>
  <si>
    <t>Feb 01, 2021</t>
  </si>
  <si>
    <t>Jan 29, 2021</t>
  </si>
  <si>
    <t>Jan 28, 2021</t>
  </si>
  <si>
    <t>Jan 27, 2021</t>
  </si>
  <si>
    <t>Jan 25, 2021</t>
  </si>
  <si>
    <t>Jan 22, 2021</t>
  </si>
  <si>
    <t>Jan 21, 2021</t>
  </si>
  <si>
    <t>Jan 20, 2021</t>
  </si>
  <si>
    <t>Jan 19, 2021</t>
  </si>
  <si>
    <t>Jan 18, 2021</t>
  </si>
  <si>
    <t>Jan 15, 2021</t>
  </si>
  <si>
    <t>Jan 14, 2021</t>
  </si>
  <si>
    <t>Jan 13, 2021</t>
  </si>
  <si>
    <t>Jan 12, 2021</t>
  </si>
  <si>
    <t>Jan 11, 2021</t>
  </si>
  <si>
    <t>Jan 08, 2021</t>
  </si>
  <si>
    <t>Jan 07, 2021</t>
  </si>
  <si>
    <t>Jan 06, 2021</t>
  </si>
  <si>
    <t>Jan 05, 2021</t>
  </si>
  <si>
    <t>Jan 04, 2021</t>
  </si>
  <si>
    <t>Jan 01, 2021</t>
  </si>
  <si>
    <t>Dec 31, 2020</t>
  </si>
  <si>
    <t>Dec 30, 2020</t>
  </si>
  <si>
    <t>Dec 29, 2020</t>
  </si>
  <si>
    <t>Dec 28, 2020</t>
  </si>
  <si>
    <t>Dec 24, 2020</t>
  </si>
  <si>
    <t>Dec 23, 2020</t>
  </si>
  <si>
    <t>Dec 22, 2020</t>
  </si>
  <si>
    <t>Dec 21, 2020</t>
  </si>
  <si>
    <t>Dec 18, 2020</t>
  </si>
  <si>
    <t>Dec 17, 2020</t>
  </si>
  <si>
    <t>Dec 16, 2020</t>
  </si>
  <si>
    <t>Dec 15, 2020</t>
  </si>
  <si>
    <t>Dec 14, 2020</t>
  </si>
  <si>
    <t>Dec 11, 2020</t>
  </si>
  <si>
    <t>Dec 10, 2020</t>
  </si>
  <si>
    <t>Dec 09, 2020</t>
  </si>
  <si>
    <t>Dec 08, 2020</t>
  </si>
  <si>
    <t>Dec 07, 2020</t>
  </si>
  <si>
    <t>Dec 04, 2020</t>
  </si>
  <si>
    <t>Dec 03, 2020</t>
  </si>
  <si>
    <t>Dec 02, 2020</t>
  </si>
  <si>
    <t>Dec 01, 2020</t>
  </si>
  <si>
    <t>Nov 27, 2020</t>
  </si>
  <si>
    <t>Nov 26, 2020</t>
  </si>
  <si>
    <t>Nov 25, 2020</t>
  </si>
  <si>
    <t>Nov 24, 2020</t>
  </si>
  <si>
    <t>Nov 23, 2020</t>
  </si>
  <si>
    <t>Nov 20, 2020</t>
  </si>
  <si>
    <t>Nov 19, 2020</t>
  </si>
  <si>
    <t>Nov 18, 2020</t>
  </si>
  <si>
    <t>Nov 17, 2020</t>
  </si>
  <si>
    <t>Nov 13, 2020</t>
  </si>
  <si>
    <t>Nov 12, 2020</t>
  </si>
  <si>
    <t>Nov 11, 2020</t>
  </si>
  <si>
    <t>Nov 10, 2020</t>
  </si>
  <si>
    <t>Nov 09, 2020</t>
  </si>
  <si>
    <t>Nov 06, 2020</t>
  </si>
  <si>
    <t>Nov 05, 2020</t>
  </si>
  <si>
    <t>Nov 04, 2020</t>
  </si>
  <si>
    <t>Nov 03, 2020</t>
  </si>
  <si>
    <t>Nov 02, 2020</t>
  </si>
  <si>
    <t>Oct 30, 2020</t>
  </si>
  <si>
    <t>Oct 29, 2020</t>
  </si>
  <si>
    <t>Oct 28, 2020</t>
  </si>
  <si>
    <t>Oct 27, 2020</t>
  </si>
  <si>
    <t>Oct 26, 2020</t>
  </si>
  <si>
    <t>Oct 23, 2020</t>
  </si>
  <si>
    <t>Oct 22, 2020</t>
  </si>
  <si>
    <t>Oct 21, 2020</t>
  </si>
  <si>
    <t>Oct 20, 2020</t>
  </si>
  <si>
    <t>Oct 19, 2020</t>
  </si>
  <si>
    <t>Oct 16, 2020</t>
  </si>
  <si>
    <t>Oct 15, 2020</t>
  </si>
  <si>
    <t>Oct 14, 2020</t>
  </si>
  <si>
    <t>Oct 13, 2020</t>
  </si>
  <si>
    <t>Oct 12, 2020</t>
  </si>
  <si>
    <t>Oct 09, 2020</t>
  </si>
  <si>
    <t>Oct 08, 2020</t>
  </si>
  <si>
    <t>Oct 07, 2020</t>
  </si>
  <si>
    <t>Oct 06, 2020</t>
  </si>
  <si>
    <t>Oct 05, 2020</t>
  </si>
  <si>
    <t>Oct 01, 2020</t>
  </si>
  <si>
    <t>Sep 30, 2020</t>
  </si>
  <si>
    <t>Sep 29, 2020</t>
  </si>
  <si>
    <t>Sep 28, 2020</t>
  </si>
  <si>
    <t>Sep 25, 2020</t>
  </si>
  <si>
    <t>Sep 24, 2020</t>
  </si>
  <si>
    <t>Sep 23, 2020</t>
  </si>
  <si>
    <t>Sep 22, 2020</t>
  </si>
  <si>
    <t>Sep 21, 2020</t>
  </si>
  <si>
    <t>Sep 18, 2020</t>
  </si>
  <si>
    <t>Sep 17, 2020</t>
  </si>
  <si>
    <t>Sep 16, 2020</t>
  </si>
  <si>
    <t>Sep 15, 2020</t>
  </si>
  <si>
    <t>Sep 14, 2020</t>
  </si>
  <si>
    <t>Sep 11, 2020</t>
  </si>
  <si>
    <t>Sep 10, 2020</t>
  </si>
  <si>
    <t>Sep 09, 2020</t>
  </si>
  <si>
    <t>Sep 08, 2020</t>
  </si>
  <si>
    <t>Sep 07, 2020</t>
  </si>
  <si>
    <t>Sep 04, 2020</t>
  </si>
  <si>
    <t>Sep 03, 2020</t>
  </si>
  <si>
    <t>Sep 02, 2020</t>
  </si>
  <si>
    <t>Sep 01, 2020</t>
  </si>
  <si>
    <t>Aug 31, 2020</t>
  </si>
  <si>
    <t>Aug 28, 2020</t>
  </si>
  <si>
    <t>Aug 27, 2020</t>
  </si>
  <si>
    <t>Aug 26, 2020</t>
  </si>
  <si>
    <t>Aug 25, 2020</t>
  </si>
  <si>
    <t>Aug 24, 2020</t>
  </si>
  <si>
    <t>Aug 21, 2020</t>
  </si>
  <si>
    <t>Aug 20, 2020</t>
  </si>
  <si>
    <t>Aug 19, 2020</t>
  </si>
  <si>
    <t>Aug 18, 2020</t>
  </si>
  <si>
    <t>Aug 17, 2020</t>
  </si>
  <si>
    <t>Aug 14, 2020</t>
  </si>
  <si>
    <t>Aug 13, 2020</t>
  </si>
  <si>
    <t>Aug 12, 2020</t>
  </si>
  <si>
    <t>Aug 11, 2020</t>
  </si>
  <si>
    <t>Aug 10, 2020</t>
  </si>
  <si>
    <t>Aug 07, 2020</t>
  </si>
  <si>
    <t>Aug 06, 2020</t>
  </si>
  <si>
    <t>Aug 05, 2020</t>
  </si>
  <si>
    <t>Aug 04, 2020</t>
  </si>
  <si>
    <t>Aug 03, 2020</t>
  </si>
  <si>
    <t>Jul 31, 2020</t>
  </si>
  <si>
    <t>Jul 30, 2020</t>
  </si>
  <si>
    <t>Jul 29, 2020</t>
  </si>
  <si>
    <t>Jul 28, 2020</t>
  </si>
  <si>
    <t>Jul 27, 2020</t>
  </si>
  <si>
    <t>Jul 24, 2020</t>
  </si>
  <si>
    <t>Jul 23, 2020</t>
  </si>
  <si>
    <t>Jul 22, 2020</t>
  </si>
  <si>
    <t>Jul 21, 2020</t>
  </si>
  <si>
    <t>Jul 20, 2020</t>
  </si>
  <si>
    <t>Jul 17, 2020</t>
  </si>
  <si>
    <t>Jul 16, 2020</t>
  </si>
  <si>
    <t>Jul 15, 2020</t>
  </si>
  <si>
    <t>Jul 14, 2020</t>
  </si>
  <si>
    <t>Jul 13, 2020</t>
  </si>
  <si>
    <t>Jul 10, 2020</t>
  </si>
  <si>
    <t>Jul 09, 2020</t>
  </si>
  <si>
    <t>Jul 08, 2020</t>
  </si>
  <si>
    <t>Jul 07, 2020</t>
  </si>
  <si>
    <t>Jul 06, 2020</t>
  </si>
  <si>
    <t>Jul 03, 2020</t>
  </si>
  <si>
    <t>Jul 02, 2020</t>
  </si>
  <si>
    <t>Jul 01, 2020</t>
  </si>
  <si>
    <t>Jun 30, 2020</t>
  </si>
  <si>
    <t>Jun 29, 2020</t>
  </si>
  <si>
    <t>Jun 26, 2020</t>
  </si>
  <si>
    <t>Jun 25, 2020</t>
  </si>
  <si>
    <t>Jun 24, 2020</t>
  </si>
  <si>
    <t>Jun 23, 2020</t>
  </si>
  <si>
    <t>Jun 22, 2020</t>
  </si>
  <si>
    <t>Jun 19, 2020</t>
  </si>
  <si>
    <t>Jun 18, 2020</t>
  </si>
  <si>
    <t>Jun 17, 2020</t>
  </si>
  <si>
    <t>Jun 16, 2020</t>
  </si>
  <si>
    <t>Jun 15, 2020</t>
  </si>
  <si>
    <t>Jun 12, 2020</t>
  </si>
  <si>
    <t>Jun 11, 2020</t>
  </si>
  <si>
    <t>Jun 10, 2020</t>
  </si>
  <si>
    <t>Jun 09, 2020</t>
  </si>
  <si>
    <t>Jun 08, 2020</t>
  </si>
  <si>
    <t>Jun 05, 2020</t>
  </si>
  <si>
    <t>Jun 04, 2020</t>
  </si>
  <si>
    <t>Jun 03, 2020</t>
  </si>
  <si>
    <t>Jun 02, 2020</t>
  </si>
  <si>
    <t>Jun 01, 2020</t>
  </si>
  <si>
    <t>May 29, 2020</t>
  </si>
  <si>
    <t>May 28, 2020</t>
  </si>
  <si>
    <t>May 27, 2020</t>
  </si>
  <si>
    <t>May 26, 2020</t>
  </si>
  <si>
    <t>May 22, 2020</t>
  </si>
  <si>
    <t>May 21, 2020</t>
  </si>
  <si>
    <t>May 20, 2020</t>
  </si>
  <si>
    <t>May 19, 2020</t>
  </si>
  <si>
    <t>May 18, 2020</t>
  </si>
  <si>
    <t>May 15, 2020</t>
  </si>
  <si>
    <t>May 14, 2020</t>
  </si>
  <si>
    <t>May 13, 2020</t>
  </si>
  <si>
    <t>May 12, 2020</t>
  </si>
  <si>
    <t>May 11, 2020</t>
  </si>
  <si>
    <t>May 08, 2020</t>
  </si>
  <si>
    <t>May 07, 2020</t>
  </si>
  <si>
    <t>May 06, 2020</t>
  </si>
  <si>
    <t>May 05, 2020</t>
  </si>
  <si>
    <t>May 04, 2020</t>
  </si>
  <si>
    <t>Apr 30, 2020</t>
  </si>
  <si>
    <t>Apr 29, 2020</t>
  </si>
  <si>
    <t>Apr 28, 2020</t>
  </si>
  <si>
    <t>Apr 27, 2020</t>
  </si>
  <si>
    <t>Apr 24, 2020</t>
  </si>
  <si>
    <t>Apr 23, 2020</t>
  </si>
  <si>
    <t>Apr 22, 2020</t>
  </si>
  <si>
    <t>Apr 21, 2020</t>
  </si>
  <si>
    <t>Apr 20, 2020</t>
  </si>
  <si>
    <t>Apr 17, 2020</t>
  </si>
  <si>
    <t>Apr 16, 2020</t>
  </si>
  <si>
    <t>Apr 15, 2020</t>
  </si>
  <si>
    <t>Apr 13, 2020</t>
  </si>
  <si>
    <t>Apr 09, 2020</t>
  </si>
  <si>
    <t>Apr 08, 2020</t>
  </si>
  <si>
    <t>Apr 07, 2020</t>
  </si>
  <si>
    <t>Apr 03, 2020</t>
  </si>
  <si>
    <t>Apr 01, 2020</t>
  </si>
  <si>
    <t>Mar 31, 2020</t>
  </si>
  <si>
    <t>Mar 30, 2020</t>
  </si>
  <si>
    <t>Mar 27, 2020</t>
  </si>
  <si>
    <t>Mar 26, 2020</t>
  </si>
  <si>
    <t>Mar 25, 2020</t>
  </si>
  <si>
    <t>Mar 24, 2020</t>
  </si>
  <si>
    <t>Mar 23, 2020</t>
  </si>
  <si>
    <t>Mar 20, 2020</t>
  </si>
  <si>
    <t>Mar 19, 2020</t>
  </si>
  <si>
    <t>Mar 18, 2020</t>
  </si>
  <si>
    <t>Mar 17, 2020</t>
  </si>
  <si>
    <t>Mar 16, 2020</t>
  </si>
  <si>
    <t>Mar 13, 2020</t>
  </si>
  <si>
    <t>Mar 12, 2020</t>
  </si>
  <si>
    <t>Mar 11, 2020</t>
  </si>
  <si>
    <t>Mar 09, 2020</t>
  </si>
  <si>
    <t>Mar 06, 2020</t>
  </si>
  <si>
    <t>Mar 05, 2020</t>
  </si>
  <si>
    <t>Mar 04, 2020</t>
  </si>
  <si>
    <t>Mar 03, 2020</t>
  </si>
  <si>
    <t>Mar 02, 2020</t>
  </si>
  <si>
    <t>Feb 28, 2020</t>
  </si>
  <si>
    <t>Feb 27, 2020</t>
  </si>
  <si>
    <t>Feb 26, 2020</t>
  </si>
  <si>
    <t>Feb 25, 2020</t>
  </si>
  <si>
    <t>Feb 24, 2020</t>
  </si>
  <si>
    <t>Feb 20, 2020</t>
  </si>
  <si>
    <t>Feb 19, 2020</t>
  </si>
  <si>
    <t>Feb 18, 2020</t>
  </si>
  <si>
    <t>Feb 17, 2020</t>
  </si>
  <si>
    <t>Feb 14, 2020</t>
  </si>
  <si>
    <t>Feb 13, 2020</t>
  </si>
  <si>
    <t>Feb 12, 2020</t>
  </si>
  <si>
    <t>Feb 11, 2020</t>
  </si>
  <si>
    <t>Feb 10, 2020</t>
  </si>
  <si>
    <t>Feb 07, 2020</t>
  </si>
  <si>
    <t>Feb 06, 2020</t>
  </si>
  <si>
    <t>Feb 05, 2020</t>
  </si>
  <si>
    <t>Feb 04, 2020</t>
  </si>
  <si>
    <t>Feb 03, 2020</t>
  </si>
  <si>
    <t>Feb 01, 2020</t>
  </si>
  <si>
    <t>Jan 31, 2020</t>
  </si>
  <si>
    <t>Jan 30, 2020</t>
  </si>
  <si>
    <t>Jan 29, 2020</t>
  </si>
  <si>
    <t>Jan 28, 2020</t>
  </si>
  <si>
    <t>Jan 27, 2020</t>
  </si>
  <si>
    <t>Jan 24, 2020</t>
  </si>
  <si>
    <t>Jan 23, 2020</t>
  </si>
  <si>
    <t>Jan 22, 2020</t>
  </si>
  <si>
    <t>Jan 21, 2020</t>
  </si>
  <si>
    <t>Jan 20, 2020</t>
  </si>
  <si>
    <t>Jan 17, 2020</t>
  </si>
  <si>
    <t>Jan 16, 2020</t>
  </si>
  <si>
    <t>Jan 15, 2020</t>
  </si>
  <si>
    <t>Jan 14, 2020</t>
  </si>
  <si>
    <t>Jan 13, 2020</t>
  </si>
  <si>
    <t>Jan 10, 2020</t>
  </si>
  <si>
    <t>Jan 09, 2020</t>
  </si>
  <si>
    <t>Jan 08, 2020</t>
  </si>
  <si>
    <t>Jan 07, 2020</t>
  </si>
  <si>
    <t>Jan 06, 2020</t>
  </si>
  <si>
    <t>Jan 03, 2020</t>
  </si>
  <si>
    <t>Jan 02, 2020</t>
  </si>
  <si>
    <t>Jan 01, 2020</t>
  </si>
  <si>
    <t>Dec 31, 2019</t>
  </si>
  <si>
    <t>Dec 30, 2019</t>
  </si>
  <si>
    <t>Dec 27, 2019</t>
  </si>
  <si>
    <t>Dec 26, 2019</t>
  </si>
  <si>
    <t>Dec 24, 2019</t>
  </si>
  <si>
    <t>Dec 23, 2019</t>
  </si>
  <si>
    <t>Dec 20, 2019</t>
  </si>
  <si>
    <t>Dec 19, 2019</t>
  </si>
  <si>
    <t>Dec 18, 2019</t>
  </si>
  <si>
    <t>Dec 17, 2019</t>
  </si>
  <si>
    <t>Dec 16, 2019</t>
  </si>
  <si>
    <t>Dec 13, 2019</t>
  </si>
  <si>
    <t>Dec 12, 2019</t>
  </si>
  <si>
    <t>Dec 11, 2019</t>
  </si>
  <si>
    <t>Dec 10, 2019</t>
  </si>
  <si>
    <t>Dec 09, 2019</t>
  </si>
  <si>
    <t>Dec 06, 2019</t>
  </si>
  <si>
    <t>Dec 05, 2019</t>
  </si>
  <si>
    <t>Dec 04, 2019</t>
  </si>
  <si>
    <t>Dec 03, 2019</t>
  </si>
  <si>
    <t>Dec 02, 2019</t>
  </si>
  <si>
    <t>Nov 29, 2019</t>
  </si>
  <si>
    <t>Nov 28, 2019</t>
  </si>
  <si>
    <t>Nov 27, 2019</t>
  </si>
  <si>
    <t>Nov 26, 2019</t>
  </si>
  <si>
    <t>Nov 25, 2019</t>
  </si>
  <si>
    <t>Nov 22, 2019</t>
  </si>
  <si>
    <t>Nov 21, 2019</t>
  </si>
  <si>
    <t>Nov 20, 2019</t>
  </si>
  <si>
    <t>Nov 19, 2019</t>
  </si>
  <si>
    <t>Nov 18, 2019</t>
  </si>
  <si>
    <t>Nov 15, 2019</t>
  </si>
  <si>
    <t>Nov 14, 2019</t>
  </si>
  <si>
    <t>Nov 13, 2019</t>
  </si>
  <si>
    <t>Nov 11, 2019</t>
  </si>
  <si>
    <t>Nov 08, 2019</t>
  </si>
  <si>
    <t>Nov 07, 2019</t>
  </si>
  <si>
    <t>Nov 06, 2019</t>
  </si>
  <si>
    <t>Nov 05, 2019</t>
  </si>
  <si>
    <t>Nov 04, 2019</t>
  </si>
  <si>
    <t>Nov 01, 2019</t>
  </si>
  <si>
    <t>Oct 31, 2019</t>
  </si>
  <si>
    <t>Oct 30, 2019</t>
  </si>
  <si>
    <t>Oct 29, 2019</t>
  </si>
  <si>
    <t>Oct 27, 2019</t>
  </si>
  <si>
    <t>Oct 25, 2019</t>
  </si>
  <si>
    <t>Oct 24, 2019</t>
  </si>
  <si>
    <t>Oct 23, 2019</t>
  </si>
  <si>
    <t>Oct 22, 2019</t>
  </si>
  <si>
    <t>Oct 18, 2019</t>
  </si>
  <si>
    <t>Oct 17, 2019</t>
  </si>
  <si>
    <t>Oct 16, 2019</t>
  </si>
  <si>
    <t>Oct 15, 2019</t>
  </si>
  <si>
    <t>Oct 14, 2019</t>
  </si>
  <si>
    <t>Oct 11, 2019</t>
  </si>
  <si>
    <t>Oct 10, 2019</t>
  </si>
  <si>
    <t>Oct 09, 2019</t>
  </si>
  <si>
    <t>Oct 07, 2019</t>
  </si>
  <si>
    <t>Oct 04, 2019</t>
  </si>
  <si>
    <t>Oct 03, 2019</t>
  </si>
  <si>
    <t>Oct 01, 2019</t>
  </si>
  <si>
    <t>Sep 30, 2019</t>
  </si>
  <si>
    <t>Sep 27, 2019</t>
  </si>
  <si>
    <t>Sep 26, 2019</t>
  </si>
  <si>
    <t>Sep 25, 2019</t>
  </si>
  <si>
    <t>Sep 24, 2019</t>
  </si>
  <si>
    <t>Sep 23, 2019</t>
  </si>
  <si>
    <t>Sep 20, 2019</t>
  </si>
  <si>
    <t>Sep 19, 2019</t>
  </si>
  <si>
    <t>Sep 18, 2019</t>
  </si>
  <si>
    <t>Sep 17, 2019</t>
  </si>
  <si>
    <t>Sep 16, 2019</t>
  </si>
  <si>
    <t>Sep 13, 2019</t>
  </si>
  <si>
    <t>Sep 12, 2019</t>
  </si>
  <si>
    <t>Sep 11, 2019</t>
  </si>
  <si>
    <t>Sep 09, 2019</t>
  </si>
  <si>
    <t>Sep 06, 2019</t>
  </si>
  <si>
    <t>Sep 05, 2019</t>
  </si>
  <si>
    <t>Sep 04, 2019</t>
  </si>
  <si>
    <t>Sep 03, 2019</t>
  </si>
  <si>
    <t>Aug 30, 2019</t>
  </si>
  <si>
    <t>Aug 29, 2019</t>
  </si>
  <si>
    <t>Aug 28, 2019</t>
  </si>
  <si>
    <t>Aug 27, 2019</t>
  </si>
  <si>
    <t>Aug 26, 2019</t>
  </si>
  <si>
    <t>Aug 23, 2019</t>
  </si>
  <si>
    <t>Aug 22, 2019</t>
  </si>
  <si>
    <t>Aug 21, 2019</t>
  </si>
  <si>
    <t>Aug 20, 2019</t>
  </si>
  <si>
    <t>Aug 19, 2019</t>
  </si>
  <si>
    <t>Aug 16, 2019</t>
  </si>
  <si>
    <t>Aug 14, 2019</t>
  </si>
  <si>
    <t>Aug 13, 2019</t>
  </si>
  <si>
    <t>Aug 09, 2019</t>
  </si>
  <si>
    <t>Aug 08, 2019</t>
  </si>
  <si>
    <t>Aug 07, 2019</t>
  </si>
  <si>
    <t>Aug 06, 2019</t>
  </si>
  <si>
    <t>Aug 05, 2019</t>
  </si>
  <si>
    <t>Aug 02, 2019</t>
  </si>
  <si>
    <t>Aug 01, 2019</t>
  </si>
  <si>
    <t>Jul 31, 2019</t>
  </si>
  <si>
    <t>Jul 30, 2019</t>
  </si>
  <si>
    <t>Jul 29, 2019</t>
  </si>
  <si>
    <t>Jul 26, 2019</t>
  </si>
  <si>
    <t>Jul 25, 2019</t>
  </si>
  <si>
    <t>Jul 24, 2019</t>
  </si>
  <si>
    <t>Jul 23, 2019</t>
  </si>
  <si>
    <t>Jul 22, 2019</t>
  </si>
  <si>
    <t>Jul 19, 2019</t>
  </si>
  <si>
    <t>Jul 18, 2019</t>
  </si>
  <si>
    <t>Jul 17, 2019</t>
  </si>
  <si>
    <t>Jul 16, 2019</t>
  </si>
  <si>
    <t>Jul 15, 2019</t>
  </si>
  <si>
    <t>Jul 12, 2019</t>
  </si>
  <si>
    <t>Jul 11, 2019</t>
  </si>
  <si>
    <t>Jul 10, 2019</t>
  </si>
  <si>
    <t>Jul 09, 2019</t>
  </si>
  <si>
    <t>Jul 08, 2019</t>
  </si>
  <si>
    <t>Jul 05, 2019</t>
  </si>
  <si>
    <t>Jul 04, 2019</t>
  </si>
  <si>
    <t>Jul 03, 2019</t>
  </si>
  <si>
    <t>Jul 02, 2019</t>
  </si>
  <si>
    <t>Jul 01, 2019</t>
  </si>
  <si>
    <t>Jun 28, 2019</t>
  </si>
  <si>
    <t>Jun 27, 2019</t>
  </si>
  <si>
    <t>Jun 26, 2019</t>
  </si>
  <si>
    <t>Jun 25, 2019</t>
  </si>
  <si>
    <t>Jun 24, 2019</t>
  </si>
  <si>
    <t>Jun 21, 2019</t>
  </si>
  <si>
    <t>Jun 20, 2019</t>
  </si>
  <si>
    <t>Jun 19, 2019</t>
  </si>
  <si>
    <t>Jun 18, 2019</t>
  </si>
  <si>
    <t>Jun 17, 2019</t>
  </si>
  <si>
    <t>Jun 14, 2019</t>
  </si>
  <si>
    <t>Jun 13, 2019</t>
  </si>
  <si>
    <t>Jun 12, 2019</t>
  </si>
  <si>
    <t>Jun 11, 2019</t>
  </si>
  <si>
    <t>Jun 10, 2019</t>
  </si>
  <si>
    <t>Jun 07, 2019</t>
  </si>
  <si>
    <t>Jun 06, 2019</t>
  </si>
  <si>
    <t>Jun 04, 2019</t>
  </si>
  <si>
    <t>Jun 03, 2019</t>
  </si>
  <si>
    <t>May 31, 2019</t>
  </si>
  <si>
    <t>May 30, 2019</t>
  </si>
  <si>
    <t>May 29, 2019</t>
  </si>
  <si>
    <t>May 28, 2019</t>
  </si>
  <si>
    <t>May 27, 2019</t>
  </si>
  <si>
    <t>May 24, 2019</t>
  </si>
  <si>
    <t>May 23, 2019</t>
  </si>
  <si>
    <t>May 22, 2019</t>
  </si>
  <si>
    <t>May 21, 2019</t>
  </si>
  <si>
    <t>May 20, 2019</t>
  </si>
  <si>
    <t>May 17, 2019</t>
  </si>
  <si>
    <t>May 16, 2019</t>
  </si>
  <si>
    <t>May 15, 2019</t>
  </si>
  <si>
    <t>May 14, 2019</t>
  </si>
  <si>
    <t>May 13, 2019</t>
  </si>
  <si>
    <t>May 10, 2019</t>
  </si>
  <si>
    <t>May 09, 2019</t>
  </si>
  <si>
    <t>May 08, 2019</t>
  </si>
  <si>
    <t>May 07, 2019</t>
  </si>
  <si>
    <t>May 06, 2019</t>
  </si>
  <si>
    <t>May 03, 2019</t>
  </si>
  <si>
    <t>May 02, 2019</t>
  </si>
  <si>
    <t>Apr 30, 2019</t>
  </si>
  <si>
    <t>Apr 26, 2019</t>
  </si>
  <si>
    <t>Apr 25, 2019</t>
  </si>
  <si>
    <t>Apr 24, 2019</t>
  </si>
  <si>
    <t>Apr 23, 2019</t>
  </si>
  <si>
    <t>Apr 22, 2019</t>
  </si>
  <si>
    <t>Apr 18, 2019</t>
  </si>
  <si>
    <t>Apr 16, 2019</t>
  </si>
  <si>
    <t>Apr 15, 2019</t>
  </si>
  <si>
    <t>Apr 12, 2019</t>
  </si>
  <si>
    <t>Apr 11, 2019</t>
  </si>
  <si>
    <t>Apr 10, 2019</t>
  </si>
  <si>
    <t>Apr 09, 2019</t>
  </si>
  <si>
    <t>Apr 08, 2019</t>
  </si>
  <si>
    <t>Apr 05, 2019</t>
  </si>
  <si>
    <t>Apr 04, 2019</t>
  </si>
  <si>
    <t>Apr 03, 2019</t>
  </si>
  <si>
    <t>Apr 02, 2019</t>
  </si>
  <si>
    <t>Apr 01, 2019</t>
  </si>
  <si>
    <t>Forward PE</t>
  </si>
  <si>
    <t>MAX PE</t>
  </si>
  <si>
    <t>Average PE</t>
  </si>
  <si>
    <t>MIN PE</t>
  </si>
  <si>
    <t>Ke(Cost of Equity)</t>
  </si>
  <si>
    <t>Rf(Risk Free)</t>
  </si>
  <si>
    <t>Rp (Risk Premium)</t>
  </si>
  <si>
    <t>Beta</t>
  </si>
  <si>
    <t>DCF</t>
  </si>
  <si>
    <t>CAPM</t>
  </si>
  <si>
    <t>Capital Asset Pricing Model</t>
  </si>
  <si>
    <t>Risk koh bear krne keh liye joh compensation milra hai</t>
  </si>
  <si>
    <t>Ke=Rf+BetaxRp</t>
  </si>
  <si>
    <t>Rate of Return</t>
  </si>
  <si>
    <t>measure of excess return</t>
  </si>
  <si>
    <t>Formula</t>
  </si>
  <si>
    <t>Rf= Indian Govt. 10 Years Bond</t>
  </si>
  <si>
    <t>BETA= COVim/VARm or CORRELim x STANDARD DEVIATIONi/STANDARD DEVIATIONm</t>
  </si>
  <si>
    <t>i= Stock</t>
  </si>
  <si>
    <t>m= index</t>
  </si>
  <si>
    <t>NIFTY 50</t>
  </si>
  <si>
    <t>Price</t>
  </si>
  <si>
    <t xml:space="preserve">Maruti </t>
  </si>
  <si>
    <t>Nifty Change</t>
  </si>
  <si>
    <t>Maruti Change</t>
  </si>
  <si>
    <t>BETA SLOPE</t>
  </si>
  <si>
    <t>COVARim</t>
  </si>
  <si>
    <t>VARm</t>
  </si>
  <si>
    <t>BETA COVAR</t>
  </si>
  <si>
    <t>QIB10times</t>
  </si>
  <si>
    <t>QIB89.76times</t>
  </si>
  <si>
    <t>QIB 21.99times</t>
  </si>
  <si>
    <t>QIB169.65times</t>
  </si>
  <si>
    <t>not worth it</t>
  </si>
  <si>
    <t>worth it</t>
  </si>
  <si>
    <t>Indigopaints</t>
  </si>
  <si>
    <t>Tyga Industry</t>
  </si>
  <si>
    <t>197 Communication</t>
  </si>
  <si>
    <t>LNT Tech</t>
  </si>
  <si>
    <t>QIB189.57times</t>
  </si>
  <si>
    <t>NIFTY50</t>
  </si>
  <si>
    <t>RF</t>
  </si>
  <si>
    <t>RP</t>
  </si>
  <si>
    <t>Nifty 50</t>
  </si>
  <si>
    <t>price</t>
  </si>
  <si>
    <t>bonds</t>
  </si>
  <si>
    <t>irctc</t>
  </si>
  <si>
    <t>HDFC</t>
  </si>
  <si>
    <t>g(CAGR)</t>
  </si>
  <si>
    <t>g(F)</t>
  </si>
  <si>
    <t>g(GDP)</t>
  </si>
  <si>
    <t>Dividend</t>
  </si>
  <si>
    <t>Year</t>
  </si>
  <si>
    <t>Value of equity</t>
  </si>
  <si>
    <t>Dividend Payout Amount</t>
  </si>
  <si>
    <t>Target Value</t>
  </si>
</sst>
</file>

<file path=xl/styles.xml><?xml version="1.0" encoding="utf-8"?>
<styleSheet xmlns="http://schemas.openxmlformats.org/spreadsheetml/2006/main">
  <numFmts count="6">
    <numFmt numFmtId="43" formatCode="_ * #,##0.00_ ;_ * \-#,##0.00_ ;_ * &quot;-&quot;??_ ;_ @_ "/>
    <numFmt numFmtId="164" formatCode="_(&quot;₹&quot;\ * #,##0.00_);_(&quot;₹&quot;\ * \(#,##0.00\);_(&quot;₹&quot;\ * &quot;-&quot;??_);_(@_)"/>
    <numFmt numFmtId="165" formatCode="_(* #,##0.00_);_(* \(#,##0.00\);_(* &quot;-&quot;??_);_(@_)"/>
    <numFmt numFmtId="166" formatCode="0.0%"/>
    <numFmt numFmtId="167" formatCode="0.000"/>
    <numFmt numFmtId="168" formatCode="0.0"/>
  </numFmts>
  <fonts count="26">
    <font>
      <sz val="11"/>
      <color theme="1"/>
      <name val="Calibri"/>
      <family val="2"/>
      <scheme val="minor"/>
    </font>
    <font>
      <b/>
      <sz val="11"/>
      <color theme="1"/>
      <name val="Calibri"/>
      <family val="2"/>
      <scheme val="minor"/>
    </font>
    <font>
      <b/>
      <i/>
      <sz val="18"/>
      <color theme="1"/>
      <name val="Calibri"/>
      <family val="2"/>
      <scheme val="minor"/>
    </font>
    <font>
      <b/>
      <sz val="11"/>
      <color rgb="FFFF0000"/>
      <name val="Calibri"/>
      <family val="2"/>
      <scheme val="minor"/>
    </font>
    <font>
      <b/>
      <i/>
      <sz val="11"/>
      <color theme="1"/>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9"/>
      <color indexed="81"/>
      <name val="Tahoma"/>
      <family val="2"/>
    </font>
    <font>
      <sz val="11"/>
      <color theme="1"/>
      <name val="Calibri"/>
      <family val="2"/>
      <scheme val="minor"/>
    </font>
    <font>
      <b/>
      <sz val="24"/>
      <color theme="1"/>
      <name val="Calibri"/>
      <family val="2"/>
      <scheme val="minor"/>
    </font>
    <font>
      <b/>
      <sz val="16"/>
      <color theme="1"/>
      <name val="Calibri"/>
      <family val="2"/>
      <scheme val="minor"/>
    </font>
    <font>
      <b/>
      <sz val="14"/>
      <color theme="1"/>
      <name val="Calibri"/>
      <family val="2"/>
      <scheme val="minor"/>
    </font>
    <font>
      <sz val="14"/>
      <color rgb="FF00B0F0"/>
      <name val="Calibri"/>
      <family val="2"/>
      <scheme val="minor"/>
    </font>
    <font>
      <b/>
      <sz val="11"/>
      <color rgb="FF00B0F0"/>
      <name val="Calibri"/>
      <family val="2"/>
      <scheme val="minor"/>
    </font>
    <font>
      <sz val="11"/>
      <color rgb="FF00B0F0"/>
      <name val="Calibri"/>
      <family val="2"/>
      <scheme val="minor"/>
    </font>
    <font>
      <b/>
      <i/>
      <sz val="24"/>
      <color theme="1"/>
      <name val="Calibri"/>
      <family val="2"/>
      <scheme val="minor"/>
    </font>
    <font>
      <b/>
      <i/>
      <sz val="14"/>
      <color theme="1"/>
      <name val="Calibri"/>
      <family val="2"/>
      <scheme val="minor"/>
    </font>
    <font>
      <b/>
      <sz val="11"/>
      <color theme="0"/>
      <name val="Calibri"/>
      <family val="2"/>
      <scheme val="minor"/>
    </font>
    <font>
      <sz val="9"/>
      <color indexed="81"/>
      <name val="Tahoma"/>
      <family val="2"/>
    </font>
    <font>
      <b/>
      <u/>
      <sz val="12"/>
      <color theme="1"/>
      <name val="Calibri"/>
      <family val="2"/>
      <scheme val="minor"/>
    </font>
    <font>
      <b/>
      <u/>
      <sz val="11"/>
      <color theme="1"/>
      <name val="Calibri"/>
      <family val="2"/>
      <scheme val="minor"/>
    </font>
    <font>
      <u/>
      <sz val="11"/>
      <color theme="1"/>
      <name val="Calibri"/>
      <family val="2"/>
      <scheme val="minor"/>
    </font>
    <font>
      <sz val="11"/>
      <name val="Calibri"/>
      <family val="2"/>
      <scheme val="minor"/>
    </font>
    <font>
      <sz val="14"/>
      <color theme="1"/>
      <name val="Calibri"/>
      <family val="2"/>
      <scheme val="minor"/>
    </font>
    <font>
      <b/>
      <sz val="14"/>
      <color rgb="FF00B0F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theme="7" tint="0.59999389629810485"/>
        <bgColor indexed="64"/>
      </patternFill>
    </fill>
    <fill>
      <patternFill patternType="solid">
        <fgColor theme="1"/>
        <bgColor indexed="64"/>
      </patternFill>
    </fill>
    <fill>
      <patternFill patternType="solid">
        <fgColor theme="2" tint="-0.249977111117893"/>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auto="1"/>
      </bottom>
      <diagonal/>
    </border>
    <border>
      <left/>
      <right/>
      <top style="thin">
        <color auto="1"/>
      </top>
      <bottom/>
      <diagonal/>
    </border>
    <border>
      <left style="thin">
        <color indexed="64"/>
      </left>
      <right/>
      <top/>
      <bottom/>
      <diagonal/>
    </border>
  </borders>
  <cellStyleXfs count="4">
    <xf numFmtId="0" fontId="0" fillId="0" borderId="0"/>
    <xf numFmtId="165" fontId="9" fillId="0" borderId="0" applyFont="0" applyFill="0" applyBorder="0" applyAlignment="0" applyProtection="0"/>
    <xf numFmtId="164" fontId="9" fillId="0" borderId="0" applyFont="0" applyFill="0" applyBorder="0" applyAlignment="0" applyProtection="0"/>
    <xf numFmtId="9" fontId="9" fillId="0" borderId="0" applyFont="0" applyFill="0" applyBorder="0" applyAlignment="0" applyProtection="0"/>
  </cellStyleXfs>
  <cellXfs count="136">
    <xf numFmtId="0" fontId="0" fillId="0" borderId="0" xfId="0"/>
    <xf numFmtId="0" fontId="2" fillId="0" borderId="1" xfId="0" applyFont="1" applyBorder="1"/>
    <xf numFmtId="0" fontId="3" fillId="0" borderId="0" xfId="0" applyFont="1"/>
    <xf numFmtId="0" fontId="3" fillId="2" borderId="2" xfId="0" applyFont="1" applyFill="1" applyBorder="1"/>
    <xf numFmtId="0" fontId="0" fillId="0" borderId="0" xfId="0" applyBorder="1" applyAlignment="1">
      <alignment wrapText="1"/>
    </xf>
    <xf numFmtId="0" fontId="3" fillId="2" borderId="2" xfId="0" applyFont="1" applyFill="1" applyBorder="1" applyAlignment="1">
      <alignment wrapText="1"/>
    </xf>
    <xf numFmtId="0" fontId="3" fillId="0" borderId="0" xfId="0" applyFont="1" applyBorder="1" applyAlignment="1">
      <alignment wrapText="1"/>
    </xf>
    <xf numFmtId="0" fontId="1" fillId="0" borderId="0" xfId="0" applyFont="1"/>
    <xf numFmtId="0" fontId="5" fillId="0" borderId="0" xfId="0" applyFont="1"/>
    <xf numFmtId="0" fontId="6" fillId="0" borderId="0" xfId="0" applyFont="1"/>
    <xf numFmtId="0" fontId="7" fillId="0" borderId="0" xfId="0" applyFont="1"/>
    <xf numFmtId="3" fontId="0" fillId="0" borderId="0" xfId="0" applyNumberFormat="1"/>
    <xf numFmtId="3" fontId="1" fillId="0" borderId="0" xfId="0" applyNumberFormat="1" applyFont="1"/>
    <xf numFmtId="0" fontId="1" fillId="3" borderId="1" xfId="0" applyFont="1" applyFill="1" applyBorder="1"/>
    <xf numFmtId="3" fontId="1" fillId="3" borderId="0" xfId="0" applyNumberFormat="1" applyFont="1" applyFill="1"/>
    <xf numFmtId="0" fontId="10" fillId="0" borderId="0" xfId="0" applyFont="1"/>
    <xf numFmtId="0" fontId="11" fillId="0" borderId="0" xfId="0" applyFont="1"/>
    <xf numFmtId="0" fontId="12" fillId="0" borderId="0" xfId="0" applyFont="1" applyAlignment="1">
      <alignment horizontal="left"/>
    </xf>
    <xf numFmtId="43" fontId="0" fillId="0" borderId="0" xfId="0" applyNumberFormat="1"/>
    <xf numFmtId="0" fontId="0" fillId="0" borderId="0" xfId="0" applyNumberFormat="1"/>
    <xf numFmtId="0" fontId="0" fillId="0" borderId="0" xfId="0" applyAlignment="1">
      <alignment horizontal="left" indent="8"/>
    </xf>
    <xf numFmtId="0" fontId="0" fillId="0" borderId="0" xfId="0" applyAlignment="1">
      <alignment horizontal="left" indent="7"/>
    </xf>
    <xf numFmtId="43" fontId="1" fillId="0" borderId="0" xfId="0" applyNumberFormat="1" applyFont="1"/>
    <xf numFmtId="0" fontId="0" fillId="0" borderId="0" xfId="0" applyAlignment="1">
      <alignment horizontal="left"/>
    </xf>
    <xf numFmtId="0" fontId="0" fillId="0" borderId="0" xfId="0" applyAlignment="1">
      <alignment vertical="center"/>
    </xf>
    <xf numFmtId="0" fontId="1" fillId="0" borderId="0" xfId="0" applyFont="1" applyAlignment="1">
      <alignment vertical="top"/>
    </xf>
    <xf numFmtId="0" fontId="14" fillId="0" borderId="0" xfId="0" applyFont="1"/>
    <xf numFmtId="0" fontId="0" fillId="0" borderId="0" xfId="0" applyAlignment="1">
      <alignment horizontal="left" indent="4"/>
    </xf>
    <xf numFmtId="0" fontId="0" fillId="0" borderId="0" xfId="0" applyAlignment="1"/>
    <xf numFmtId="0" fontId="15" fillId="0" borderId="0" xfId="0" applyFont="1"/>
    <xf numFmtId="0" fontId="0" fillId="0" borderId="0" xfId="0" applyAlignment="1">
      <alignment horizontal="left" indent="3"/>
    </xf>
    <xf numFmtId="0" fontId="0" fillId="0" borderId="0" xfId="0" applyAlignment="1">
      <alignment horizontal="left" indent="6"/>
    </xf>
    <xf numFmtId="0" fontId="0" fillId="0" borderId="0" xfId="0" applyAlignment="1">
      <alignment vertical="top"/>
    </xf>
    <xf numFmtId="165" fontId="1" fillId="2" borderId="0" xfId="0" applyNumberFormat="1" applyFont="1" applyFill="1"/>
    <xf numFmtId="165" fontId="1" fillId="3" borderId="0" xfId="0" applyNumberFormat="1" applyFont="1" applyFill="1"/>
    <xf numFmtId="43" fontId="0" fillId="0" borderId="0" xfId="0" applyNumberFormat="1" applyFont="1"/>
    <xf numFmtId="9" fontId="0" fillId="0" borderId="0" xfId="3" applyFont="1"/>
    <xf numFmtId="166" fontId="0" fillId="0" borderId="0" xfId="3" applyNumberFormat="1" applyFont="1"/>
    <xf numFmtId="0" fontId="16" fillId="0" borderId="0" xfId="0" applyFont="1"/>
    <xf numFmtId="2" fontId="0" fillId="0" borderId="0" xfId="0" applyNumberFormat="1"/>
    <xf numFmtId="165" fontId="0" fillId="0" borderId="0" xfId="1" applyFont="1"/>
    <xf numFmtId="0" fontId="17" fillId="0" borderId="0" xfId="0" applyFont="1"/>
    <xf numFmtId="167" fontId="0" fillId="0" borderId="0" xfId="0" applyNumberFormat="1"/>
    <xf numFmtId="4" fontId="0" fillId="0" borderId="0" xfId="0" applyNumberFormat="1"/>
    <xf numFmtId="165" fontId="0" fillId="0" borderId="0" xfId="0" applyNumberFormat="1"/>
    <xf numFmtId="0" fontId="0" fillId="4" borderId="1" xfId="0" applyFill="1" applyBorder="1"/>
    <xf numFmtId="3" fontId="7" fillId="0" borderId="0" xfId="0" applyNumberFormat="1" applyFont="1"/>
    <xf numFmtId="3" fontId="6" fillId="0" borderId="0" xfId="0" applyNumberFormat="1" applyFont="1"/>
    <xf numFmtId="166" fontId="0" fillId="0" borderId="0" xfId="3" applyNumberFormat="1" applyFont="1" applyAlignment="1">
      <alignment horizontal="left" indent="1"/>
    </xf>
    <xf numFmtId="166" fontId="0" fillId="2" borderId="0" xfId="0" applyNumberFormat="1" applyFill="1"/>
    <xf numFmtId="10" fontId="0" fillId="2" borderId="0" xfId="0" applyNumberFormat="1" applyFill="1"/>
    <xf numFmtId="166" fontId="0" fillId="2" borderId="0" xfId="3" applyNumberFormat="1" applyFont="1" applyFill="1"/>
    <xf numFmtId="3" fontId="7" fillId="0" borderId="0" xfId="0" applyNumberFormat="1" applyFont="1" applyAlignment="1">
      <alignment horizontal="center"/>
    </xf>
    <xf numFmtId="0" fontId="20" fillId="0" borderId="0" xfId="0" applyFont="1" applyAlignment="1"/>
    <xf numFmtId="0" fontId="21" fillId="0" borderId="0" xfId="0" applyFont="1"/>
    <xf numFmtId="0" fontId="18" fillId="5" borderId="0" xfId="0" applyFont="1" applyFill="1"/>
    <xf numFmtId="0" fontId="22" fillId="0" borderId="0" xfId="0" quotePrefix="1" applyFont="1"/>
    <xf numFmtId="0" fontId="18" fillId="6" borderId="3" xfId="0" applyFont="1" applyFill="1" applyBorder="1"/>
    <xf numFmtId="3" fontId="18" fillId="6" borderId="3" xfId="0" applyNumberFormat="1" applyFont="1" applyFill="1" applyBorder="1"/>
    <xf numFmtId="10" fontId="18" fillId="6" borderId="0" xfId="0" applyNumberFormat="1" applyFont="1" applyFill="1" applyBorder="1"/>
    <xf numFmtId="0" fontId="18" fillId="6" borderId="4" xfId="0" applyFont="1" applyFill="1" applyBorder="1"/>
    <xf numFmtId="3" fontId="18" fillId="6" borderId="0" xfId="0" applyNumberFormat="1" applyFont="1" applyFill="1" applyBorder="1"/>
    <xf numFmtId="0" fontId="23" fillId="0" borderId="0" xfId="0" quotePrefix="1" applyFont="1" applyFill="1" applyBorder="1"/>
    <xf numFmtId="3" fontId="23" fillId="0" borderId="0" xfId="0" applyNumberFormat="1" applyFont="1" applyFill="1" applyBorder="1"/>
    <xf numFmtId="0" fontId="18" fillId="6" borderId="0" xfId="0" applyFont="1" applyFill="1"/>
    <xf numFmtId="3" fontId="18" fillId="6" borderId="0" xfId="0" applyNumberFormat="1" applyFont="1" applyFill="1"/>
    <xf numFmtId="0" fontId="18" fillId="6" borderId="2" xfId="0" applyFont="1" applyFill="1" applyBorder="1"/>
    <xf numFmtId="3" fontId="18" fillId="6" borderId="2" xfId="0" applyNumberFormat="1" applyFont="1" applyFill="1" applyBorder="1"/>
    <xf numFmtId="0" fontId="23" fillId="0" borderId="4" xfId="0" applyFont="1" applyFill="1" applyBorder="1"/>
    <xf numFmtId="3" fontId="23" fillId="0" borderId="4" xfId="0" applyNumberFormat="1" applyFont="1" applyFill="1" applyBorder="1"/>
    <xf numFmtId="0" fontId="23" fillId="0" borderId="0" xfId="0" applyFont="1" applyFill="1" applyBorder="1"/>
    <xf numFmtId="0" fontId="0" fillId="0" borderId="0" xfId="0" applyFont="1"/>
    <xf numFmtId="3" fontId="0" fillId="0" borderId="0" xfId="0" applyNumberFormat="1" applyFont="1"/>
    <xf numFmtId="0" fontId="0" fillId="0" borderId="0" xfId="0" quotePrefix="1" applyFont="1"/>
    <xf numFmtId="0" fontId="0" fillId="0" borderId="3" xfId="0" quotePrefix="1" applyFont="1" applyBorder="1"/>
    <xf numFmtId="0" fontId="0" fillId="0" borderId="3" xfId="0" applyFont="1" applyBorder="1"/>
    <xf numFmtId="10" fontId="0" fillId="0" borderId="0" xfId="0" applyNumberFormat="1" applyFont="1"/>
    <xf numFmtId="3" fontId="0" fillId="0" borderId="0" xfId="0" quotePrefix="1" applyNumberFormat="1" applyFont="1" applyAlignment="1">
      <alignment horizontal="center"/>
    </xf>
    <xf numFmtId="0" fontId="0" fillId="0" borderId="0" xfId="0" applyFont="1" applyAlignment="1">
      <alignment horizontal="center"/>
    </xf>
    <xf numFmtId="3" fontId="0" fillId="0" borderId="0" xfId="0" applyNumberFormat="1" applyFont="1" applyAlignment="1">
      <alignment horizontal="center"/>
    </xf>
    <xf numFmtId="165" fontId="9" fillId="0" borderId="0" xfId="1" applyNumberFormat="1" applyFont="1"/>
    <xf numFmtId="165" fontId="0" fillId="0" borderId="0" xfId="1" applyNumberFormat="1" applyFont="1"/>
    <xf numFmtId="4" fontId="0" fillId="2" borderId="0" xfId="0" applyNumberFormat="1" applyFill="1"/>
    <xf numFmtId="3" fontId="0" fillId="2" borderId="0" xfId="0" applyNumberFormat="1" applyFill="1"/>
    <xf numFmtId="0" fontId="0" fillId="2" borderId="0" xfId="0" applyFill="1"/>
    <xf numFmtId="43" fontId="4" fillId="7" borderId="2" xfId="0" applyNumberFormat="1" applyFont="1" applyFill="1" applyBorder="1"/>
    <xf numFmtId="3" fontId="4" fillId="7" borderId="2" xfId="0" applyNumberFormat="1" applyFont="1" applyFill="1" applyBorder="1"/>
    <xf numFmtId="0" fontId="1" fillId="7" borderId="2" xfId="0" applyFont="1" applyFill="1" applyBorder="1"/>
    <xf numFmtId="165" fontId="1" fillId="7" borderId="0" xfId="0" applyNumberFormat="1" applyFont="1" applyFill="1"/>
    <xf numFmtId="3" fontId="1" fillId="7" borderId="0" xfId="0" applyNumberFormat="1" applyFont="1" applyFill="1"/>
    <xf numFmtId="0" fontId="1" fillId="7" borderId="2" xfId="0" applyFont="1" applyFill="1" applyBorder="1" applyAlignment="1">
      <alignment wrapText="1"/>
    </xf>
    <xf numFmtId="166" fontId="0" fillId="0" borderId="0" xfId="0" applyNumberFormat="1"/>
    <xf numFmtId="10" fontId="0" fillId="0" borderId="0" xfId="3" applyNumberFormat="1" applyFont="1"/>
    <xf numFmtId="0" fontId="1" fillId="2" borderId="0" xfId="0" applyFont="1" applyFill="1"/>
    <xf numFmtId="9" fontId="0" fillId="0" borderId="0" xfId="0" applyNumberFormat="1"/>
    <xf numFmtId="9" fontId="0" fillId="2" borderId="0" xfId="0" applyNumberFormat="1" applyFill="1"/>
    <xf numFmtId="0" fontId="12" fillId="0" borderId="0" xfId="0" applyFont="1"/>
    <xf numFmtId="0" fontId="24" fillId="0" borderId="0" xfId="0" applyFont="1"/>
    <xf numFmtId="43" fontId="24" fillId="0" borderId="0" xfId="0" applyNumberFormat="1" applyFont="1"/>
    <xf numFmtId="3" fontId="24" fillId="0" borderId="0" xfId="2" applyNumberFormat="1" applyFont="1"/>
    <xf numFmtId="43" fontId="24" fillId="0" borderId="0" xfId="1" applyNumberFormat="1" applyFont="1"/>
    <xf numFmtId="0" fontId="24" fillId="0" borderId="0" xfId="0" applyNumberFormat="1" applyFont="1"/>
    <xf numFmtId="0" fontId="24" fillId="0" borderId="0" xfId="0" applyFont="1" applyAlignment="1">
      <alignment horizontal="left" indent="8"/>
    </xf>
    <xf numFmtId="0" fontId="24" fillId="0" borderId="0" xfId="0" applyFont="1" applyAlignment="1">
      <alignment horizontal="left" indent="7"/>
    </xf>
    <xf numFmtId="43" fontId="12" fillId="0" borderId="0" xfId="0" applyNumberFormat="1" applyFont="1"/>
    <xf numFmtId="3" fontId="12" fillId="0" borderId="0" xfId="0" applyNumberFormat="1" applyFont="1"/>
    <xf numFmtId="3" fontId="24" fillId="0" borderId="0" xfId="0" applyNumberFormat="1" applyFont="1"/>
    <xf numFmtId="0" fontId="24" fillId="0" borderId="0" xfId="0" applyFont="1" applyAlignment="1">
      <alignment horizontal="left"/>
    </xf>
    <xf numFmtId="0" fontId="24" fillId="0" borderId="0" xfId="0" applyFont="1" applyAlignment="1">
      <alignment vertical="center"/>
    </xf>
    <xf numFmtId="0" fontId="12" fillId="0" borderId="0" xfId="0" applyFont="1" applyAlignment="1">
      <alignment vertical="top"/>
    </xf>
    <xf numFmtId="0" fontId="25" fillId="0" borderId="0" xfId="0" applyFont="1"/>
    <xf numFmtId="0" fontId="24" fillId="0" borderId="0" xfId="0" applyFont="1" applyAlignment="1">
      <alignment horizontal="left" indent="4"/>
    </xf>
    <xf numFmtId="43" fontId="12" fillId="0" borderId="0" xfId="1" applyNumberFormat="1" applyFont="1"/>
    <xf numFmtId="0" fontId="24" fillId="0" borderId="0" xfId="0" applyFont="1" applyAlignment="1"/>
    <xf numFmtId="0" fontId="13" fillId="0" borderId="0" xfId="0" applyFont="1"/>
    <xf numFmtId="0" fontId="24" fillId="0" borderId="0" xfId="0" applyFont="1" applyAlignment="1">
      <alignment horizontal="left" indent="3"/>
    </xf>
    <xf numFmtId="0" fontId="24" fillId="0" borderId="0" xfId="0" applyFont="1" applyAlignment="1">
      <alignment horizontal="left" indent="6"/>
    </xf>
    <xf numFmtId="0" fontId="24" fillId="0" borderId="0" xfId="0" applyFont="1" applyAlignment="1">
      <alignment vertical="top"/>
    </xf>
    <xf numFmtId="4" fontId="24" fillId="0" borderId="0" xfId="0" applyNumberFormat="1" applyFont="1"/>
    <xf numFmtId="0" fontId="1" fillId="0" borderId="0" xfId="0" applyFont="1" applyBorder="1" applyAlignment="1">
      <alignment wrapText="1"/>
    </xf>
    <xf numFmtId="166" fontId="9" fillId="0" borderId="0" xfId="3" applyNumberFormat="1" applyFont="1"/>
    <xf numFmtId="166" fontId="9" fillId="2" borderId="0" xfId="3" applyNumberFormat="1" applyFont="1" applyFill="1"/>
    <xf numFmtId="43" fontId="24" fillId="2" borderId="0" xfId="0" applyNumberFormat="1" applyFont="1" applyFill="1"/>
    <xf numFmtId="43" fontId="24" fillId="2" borderId="0" xfId="1" applyNumberFormat="1" applyFont="1" applyFill="1"/>
    <xf numFmtId="9" fontId="0" fillId="0" borderId="0" xfId="3" applyNumberFormat="1" applyFont="1"/>
    <xf numFmtId="3" fontId="24" fillId="2" borderId="0" xfId="0" applyNumberFormat="1" applyFont="1" applyFill="1"/>
    <xf numFmtId="4" fontId="24" fillId="2" borderId="0" xfId="0" applyNumberFormat="1" applyFont="1" applyFill="1"/>
    <xf numFmtId="9" fontId="0" fillId="2" borderId="0" xfId="3" applyNumberFormat="1" applyFont="1" applyFill="1"/>
    <xf numFmtId="17" fontId="0" fillId="0" borderId="0" xfId="0" applyNumberFormat="1"/>
    <xf numFmtId="10" fontId="0" fillId="0" borderId="0" xfId="0" applyNumberFormat="1"/>
    <xf numFmtId="10" fontId="1" fillId="2" borderId="0" xfId="0" applyNumberFormat="1" applyFont="1" applyFill="1"/>
    <xf numFmtId="10" fontId="1" fillId="2" borderId="0" xfId="3" applyNumberFormat="1" applyFont="1" applyFill="1"/>
    <xf numFmtId="168" fontId="0" fillId="0" borderId="0" xfId="0" applyNumberFormat="1"/>
    <xf numFmtId="165" fontId="1" fillId="0" borderId="0" xfId="0" applyNumberFormat="1" applyFont="1"/>
    <xf numFmtId="0" fontId="2" fillId="0" borderId="5" xfId="0" applyFont="1" applyFill="1" applyBorder="1"/>
    <xf numFmtId="0" fontId="20" fillId="0" borderId="0" xfId="0" applyFont="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ruti%20suzuki%20bal.%20shee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alance Sheet"/>
      <sheetName val="Profit &amp; Loss "/>
      <sheetName val="Balance Sheet Common Size"/>
      <sheetName val="P&amp;L Common Size"/>
      <sheetName val="Ratio"/>
      <sheetName val="PEER Comparison"/>
      <sheetName val="Revenue Prediction or Forecast"/>
      <sheetName val="Capex"/>
    </sheetNames>
    <sheetDataSet>
      <sheetData sheetId="0">
        <row r="7">
          <cell r="D7">
            <v>16069</v>
          </cell>
          <cell r="E7">
            <v>13443</v>
          </cell>
          <cell r="F7">
            <v>11993</v>
          </cell>
        </row>
        <row r="9">
          <cell r="E9">
            <v>709</v>
          </cell>
          <cell r="F9">
            <v>2975</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H65"/>
  <sheetViews>
    <sheetView zoomScale="90" zoomScaleNormal="90" workbookViewId="0">
      <selection activeCell="B3" sqref="B3"/>
    </sheetView>
  </sheetViews>
  <sheetFormatPr defaultRowHeight="15"/>
  <cols>
    <col min="1" max="1" width="70" bestFit="1" customWidth="1"/>
    <col min="2" max="3" width="17.7109375" bestFit="1" customWidth="1"/>
    <col min="4" max="4" width="13.28515625" bestFit="1" customWidth="1"/>
    <col min="5" max="6" width="17.7109375" bestFit="1" customWidth="1"/>
    <col min="7" max="7" width="16.140625" bestFit="1" customWidth="1"/>
    <col min="8" max="8" width="16" bestFit="1" customWidth="1"/>
  </cols>
  <sheetData>
    <row r="1" spans="1:8" ht="15" customHeight="1">
      <c r="B1" s="15"/>
    </row>
    <row r="3" spans="1:8" ht="18.75">
      <c r="A3" s="96" t="s">
        <v>0</v>
      </c>
      <c r="B3" s="96" t="s">
        <v>56</v>
      </c>
      <c r="C3" s="96" t="s">
        <v>57</v>
      </c>
      <c r="D3" s="96" t="s">
        <v>58</v>
      </c>
      <c r="E3" s="96" t="s">
        <v>59</v>
      </c>
      <c r="F3" s="96" t="s">
        <v>60</v>
      </c>
      <c r="G3" s="96" t="s">
        <v>191</v>
      </c>
      <c r="H3" s="96" t="s">
        <v>192</v>
      </c>
    </row>
    <row r="4" spans="1:8" ht="18.75">
      <c r="A4" s="17" t="s">
        <v>61</v>
      </c>
      <c r="B4" s="97"/>
      <c r="C4" s="98"/>
      <c r="D4" s="97"/>
      <c r="E4" s="97"/>
      <c r="F4" s="97"/>
      <c r="G4" s="97"/>
      <c r="H4" s="97"/>
    </row>
    <row r="5" spans="1:8" ht="18.75">
      <c r="A5" s="97" t="s">
        <v>347</v>
      </c>
      <c r="B5" s="97"/>
      <c r="C5" s="98"/>
      <c r="D5" s="97"/>
      <c r="E5" s="97"/>
      <c r="F5" s="97"/>
      <c r="G5" s="97"/>
      <c r="H5" s="97"/>
    </row>
    <row r="6" spans="1:8" ht="18.75">
      <c r="A6" s="97" t="s">
        <v>63</v>
      </c>
      <c r="B6" s="98">
        <v>129377</v>
      </c>
      <c r="C6" s="98">
        <v>130771</v>
      </c>
      <c r="D6" s="99">
        <v>149862</v>
      </c>
      <c r="E6" s="100">
        <v>147905</v>
      </c>
      <c r="F6" s="100">
        <v>141785</v>
      </c>
      <c r="G6" s="118">
        <f>Capex!E18</f>
        <v>159027</v>
      </c>
      <c r="H6" s="118">
        <f>Capex!F18</f>
        <v>164027</v>
      </c>
    </row>
    <row r="7" spans="1:8" ht="18.75">
      <c r="A7" s="97" t="s">
        <v>64</v>
      </c>
      <c r="B7" s="98">
        <v>12523</v>
      </c>
      <c r="C7" s="98">
        <v>21321</v>
      </c>
      <c r="D7" s="101">
        <v>16069</v>
      </c>
      <c r="E7" s="100">
        <v>13443</v>
      </c>
      <c r="F7" s="100">
        <v>11993</v>
      </c>
      <c r="G7" s="118">
        <f>Capex!E19</f>
        <v>19968</v>
      </c>
      <c r="H7" s="118">
        <f>Capex!F19</f>
        <v>24968</v>
      </c>
    </row>
    <row r="8" spans="1:8" ht="18.75">
      <c r="A8" s="97" t="s">
        <v>65</v>
      </c>
      <c r="B8" s="98">
        <v>3730</v>
      </c>
      <c r="C8" s="98">
        <v>3117</v>
      </c>
      <c r="D8" s="97">
        <v>4511</v>
      </c>
      <c r="E8" s="100">
        <v>3358</v>
      </c>
      <c r="F8" s="100">
        <v>2242</v>
      </c>
      <c r="G8" s="126">
        <f>Capex!E11</f>
        <v>8175.2</v>
      </c>
      <c r="H8" s="126">
        <f>Capex!F11</f>
        <v>8992.7199999999993</v>
      </c>
    </row>
    <row r="9" spans="1:8" ht="18.75">
      <c r="A9" s="97" t="s">
        <v>66</v>
      </c>
      <c r="B9" s="98"/>
      <c r="C9" s="98"/>
      <c r="D9" s="97"/>
      <c r="E9" s="100">
        <v>709</v>
      </c>
      <c r="F9" s="100">
        <v>2975</v>
      </c>
      <c r="G9" s="100">
        <v>2975</v>
      </c>
      <c r="H9" s="100">
        <v>2975</v>
      </c>
    </row>
    <row r="10" spans="1:8" ht="18.75">
      <c r="A10" s="97" t="s">
        <v>67</v>
      </c>
      <c r="B10" s="98"/>
      <c r="C10" s="98"/>
      <c r="D10" s="97"/>
      <c r="E10" s="100">
        <v>6181</v>
      </c>
      <c r="F10" s="100">
        <v>5860</v>
      </c>
      <c r="G10" s="100">
        <v>5860</v>
      </c>
      <c r="H10" s="100">
        <v>5860</v>
      </c>
    </row>
    <row r="11" spans="1:8" ht="18.75">
      <c r="A11" s="97" t="s">
        <v>68</v>
      </c>
      <c r="B11" s="98"/>
      <c r="C11" s="98"/>
      <c r="D11" s="97"/>
      <c r="E11" s="100"/>
      <c r="F11" s="97"/>
      <c r="G11" s="97"/>
      <c r="H11" s="97"/>
    </row>
    <row r="12" spans="1:8" ht="18.75">
      <c r="A12" s="102" t="s">
        <v>69</v>
      </c>
      <c r="B12" s="98">
        <v>269718</v>
      </c>
      <c r="C12" s="98">
        <v>349058</v>
      </c>
      <c r="D12" s="97">
        <v>324581</v>
      </c>
      <c r="E12" s="100">
        <v>362692</v>
      </c>
      <c r="F12" s="100">
        <v>345291</v>
      </c>
      <c r="G12" s="122">
        <f>F12+2000</f>
        <v>347291</v>
      </c>
      <c r="H12" s="122">
        <f t="shared" ref="H12" si="0">G12+2000</f>
        <v>349291</v>
      </c>
    </row>
    <row r="13" spans="1:8" ht="18.75">
      <c r="A13" s="102" t="s">
        <v>70</v>
      </c>
      <c r="B13" s="98">
        <v>3</v>
      </c>
      <c r="C13" s="98">
        <v>2</v>
      </c>
      <c r="D13" s="97">
        <v>2</v>
      </c>
      <c r="E13" s="100">
        <v>2</v>
      </c>
      <c r="F13" s="100">
        <v>2</v>
      </c>
      <c r="G13" s="123">
        <v>2</v>
      </c>
      <c r="H13" s="123">
        <v>2</v>
      </c>
    </row>
    <row r="14" spans="1:8" ht="18.75">
      <c r="A14" s="103" t="s">
        <v>71</v>
      </c>
      <c r="B14" s="98">
        <v>241</v>
      </c>
      <c r="C14" s="98">
        <v>328</v>
      </c>
      <c r="D14" s="97">
        <v>344</v>
      </c>
      <c r="E14" s="100">
        <v>365</v>
      </c>
      <c r="F14" s="100">
        <v>369</v>
      </c>
      <c r="G14" s="122">
        <f>F14+8</f>
        <v>377</v>
      </c>
      <c r="H14" s="122">
        <f t="shared" ref="H14" si="1">G14+8</f>
        <v>385</v>
      </c>
    </row>
    <row r="15" spans="1:8" ht="18.75">
      <c r="A15" s="97" t="s">
        <v>72</v>
      </c>
      <c r="B15" s="98">
        <v>16033</v>
      </c>
      <c r="C15" s="98">
        <v>18587</v>
      </c>
      <c r="D15" s="97">
        <v>20591</v>
      </c>
      <c r="E15" s="100">
        <v>17216</v>
      </c>
      <c r="F15" s="100">
        <v>16867</v>
      </c>
      <c r="G15" s="122">
        <f>F15-1000</f>
        <v>15867</v>
      </c>
      <c r="H15" s="122">
        <f t="shared" ref="H15" si="2">G15-1000</f>
        <v>14867</v>
      </c>
    </row>
    <row r="16" spans="1:8" ht="18.75">
      <c r="A16" s="96" t="s">
        <v>73</v>
      </c>
      <c r="B16" s="104">
        <f>SUM(B6:B15)</f>
        <v>431625</v>
      </c>
      <c r="C16" s="104">
        <f>SUM(C6:C15)</f>
        <v>523184</v>
      </c>
      <c r="D16" s="96">
        <f>SUM(D6:D15)</f>
        <v>515960</v>
      </c>
      <c r="E16" s="104">
        <f>SUM(E6:E15)</f>
        <v>551871</v>
      </c>
      <c r="F16" s="105">
        <f>SUM(F6:F15)</f>
        <v>527384</v>
      </c>
      <c r="G16" s="105">
        <f t="shared" ref="G16:H16" si="3">SUM(G6:G15)</f>
        <v>559542.19999999995</v>
      </c>
      <c r="H16" s="105">
        <f t="shared" si="3"/>
        <v>571367.72</v>
      </c>
    </row>
    <row r="17" spans="1:8" ht="18.75">
      <c r="A17" s="96" t="s">
        <v>74</v>
      </c>
      <c r="B17" s="98"/>
      <c r="C17" s="98"/>
      <c r="D17" s="97"/>
      <c r="E17" s="97"/>
      <c r="F17" s="97"/>
      <c r="G17" s="97"/>
      <c r="H17" s="97"/>
    </row>
    <row r="18" spans="1:8" ht="18.75">
      <c r="A18" s="97" t="s">
        <v>75</v>
      </c>
      <c r="B18" s="98">
        <v>32637</v>
      </c>
      <c r="C18" s="98">
        <v>31602</v>
      </c>
      <c r="D18" s="97">
        <v>33226</v>
      </c>
      <c r="E18" s="100">
        <v>32139</v>
      </c>
      <c r="F18" s="106">
        <v>30490</v>
      </c>
      <c r="G18" s="125">
        <f>F18+1500</f>
        <v>31990</v>
      </c>
      <c r="H18" s="125">
        <f t="shared" ref="H18" si="4">G18+1500</f>
        <v>33490</v>
      </c>
    </row>
    <row r="19" spans="1:8" ht="18.75">
      <c r="A19" s="97" t="s">
        <v>68</v>
      </c>
      <c r="B19" s="98"/>
      <c r="C19" s="98"/>
      <c r="D19" s="97"/>
      <c r="E19" s="97"/>
      <c r="F19" s="97"/>
      <c r="G19" s="97"/>
      <c r="H19" s="97"/>
    </row>
    <row r="20" spans="1:8" ht="18.75">
      <c r="A20" s="103" t="s">
        <v>32</v>
      </c>
      <c r="B20" s="98">
        <v>21788</v>
      </c>
      <c r="C20" s="98">
        <v>12173</v>
      </c>
      <c r="D20" s="97">
        <v>50455</v>
      </c>
      <c r="E20" s="100">
        <v>12188</v>
      </c>
      <c r="F20" s="100">
        <v>84157</v>
      </c>
      <c r="G20" s="100">
        <v>84157</v>
      </c>
      <c r="H20" s="100">
        <v>84157</v>
      </c>
    </row>
    <row r="21" spans="1:8" ht="18.75">
      <c r="A21" s="103" t="s">
        <v>33</v>
      </c>
      <c r="B21" s="98">
        <v>12026</v>
      </c>
      <c r="C21" s="98">
        <v>14654</v>
      </c>
      <c r="D21" s="97">
        <v>23128</v>
      </c>
      <c r="E21" s="100">
        <v>19777</v>
      </c>
      <c r="F21" s="100">
        <v>12799</v>
      </c>
      <c r="G21" s="98">
        <f>F21+2000</f>
        <v>14799</v>
      </c>
      <c r="H21" s="98">
        <f t="shared" ref="H21" si="5">G21+2000</f>
        <v>16799</v>
      </c>
    </row>
    <row r="22" spans="1:8" ht="18.75">
      <c r="A22" s="103" t="s">
        <v>76</v>
      </c>
      <c r="B22" s="98">
        <v>235</v>
      </c>
      <c r="C22" s="98">
        <v>740</v>
      </c>
      <c r="D22" s="97">
        <v>1878</v>
      </c>
      <c r="E22" s="100">
        <v>208</v>
      </c>
      <c r="F22" s="100">
        <v>408</v>
      </c>
      <c r="G22" s="122">
        <f ca="1">G59-G16-G18-G20-G21-G24-G25-G26-G27</f>
        <v>26683.233057473088</v>
      </c>
      <c r="H22" s="122">
        <f t="shared" ref="H22" ca="1" si="6">H59-H16-H18-H20-H21-H24-H25-H26-H27</f>
        <v>41785.384192738216</v>
      </c>
    </row>
    <row r="23" spans="1:8" ht="18.75">
      <c r="A23" s="103" t="s">
        <v>77</v>
      </c>
      <c r="B23" s="101">
        <v>0</v>
      </c>
      <c r="C23" s="101">
        <v>0</v>
      </c>
      <c r="D23" s="97">
        <v>0</v>
      </c>
      <c r="E23" s="100">
        <v>82</v>
      </c>
      <c r="F23" s="100">
        <v>30063</v>
      </c>
      <c r="G23" s="97"/>
      <c r="H23" s="97"/>
    </row>
    <row r="24" spans="1:8" ht="18.75">
      <c r="A24" s="103" t="s">
        <v>78</v>
      </c>
      <c r="B24" s="98">
        <v>25</v>
      </c>
      <c r="C24" s="98">
        <v>30</v>
      </c>
      <c r="D24" s="97">
        <v>161</v>
      </c>
      <c r="E24" s="100">
        <v>170</v>
      </c>
      <c r="F24" s="100">
        <v>230</v>
      </c>
      <c r="G24" s="97">
        <v>250</v>
      </c>
      <c r="H24" s="97">
        <v>250</v>
      </c>
    </row>
    <row r="25" spans="1:8" ht="18.75">
      <c r="A25" s="103" t="s">
        <v>79</v>
      </c>
      <c r="B25" s="98">
        <v>951</v>
      </c>
      <c r="C25" s="98">
        <v>2846</v>
      </c>
      <c r="D25" s="97">
        <v>4964</v>
      </c>
      <c r="E25" s="100">
        <v>6596</v>
      </c>
      <c r="F25" s="100">
        <v>6427</v>
      </c>
      <c r="G25" s="97">
        <v>6500</v>
      </c>
      <c r="H25" s="97">
        <v>6500</v>
      </c>
    </row>
    <row r="26" spans="1:8" ht="18.75">
      <c r="A26" s="107" t="s">
        <v>80</v>
      </c>
      <c r="B26" s="98">
        <v>4910</v>
      </c>
      <c r="C26" s="98">
        <v>4115</v>
      </c>
      <c r="D26" s="97">
        <v>4277</v>
      </c>
      <c r="E26" s="100">
        <v>5272</v>
      </c>
      <c r="F26" s="100">
        <v>5407</v>
      </c>
      <c r="G26" s="97">
        <v>5500</v>
      </c>
      <c r="H26" s="97">
        <v>5500</v>
      </c>
    </row>
    <row r="27" spans="1:8" ht="18.75">
      <c r="A27" s="108" t="s">
        <v>81</v>
      </c>
      <c r="B27" s="98">
        <v>15408</v>
      </c>
      <c r="C27" s="98">
        <v>13140</v>
      </c>
      <c r="D27" s="97">
        <v>5638</v>
      </c>
      <c r="E27" s="100">
        <v>7974</v>
      </c>
      <c r="F27" s="100">
        <v>15462</v>
      </c>
      <c r="G27" s="97">
        <v>17000</v>
      </c>
      <c r="H27" s="97">
        <v>17000</v>
      </c>
    </row>
    <row r="28" spans="1:8" ht="18.75">
      <c r="A28" s="109" t="s">
        <v>82</v>
      </c>
      <c r="B28" s="104">
        <f t="shared" ref="B28:G28" si="7">SUM(B18:B27)</f>
        <v>87980</v>
      </c>
      <c r="C28" s="104">
        <f t="shared" si="7"/>
        <v>79300</v>
      </c>
      <c r="D28" s="96">
        <f t="shared" si="7"/>
        <v>123727</v>
      </c>
      <c r="E28" s="104">
        <f t="shared" si="7"/>
        <v>84406</v>
      </c>
      <c r="F28" s="105">
        <f t="shared" si="7"/>
        <v>185443</v>
      </c>
      <c r="G28" s="106">
        <f t="shared" ca="1" si="7"/>
        <v>186879.23305747309</v>
      </c>
      <c r="H28" s="106">
        <f t="shared" ref="H28" ca="1" si="8">SUM(H18:H27)</f>
        <v>205481.38419273822</v>
      </c>
    </row>
    <row r="29" spans="1:8" ht="18.75">
      <c r="A29" s="96" t="s">
        <v>83</v>
      </c>
      <c r="B29" s="104">
        <f t="shared" ref="B29:G29" si="9">SUM(B28,B16)</f>
        <v>519605</v>
      </c>
      <c r="C29" s="104">
        <f t="shared" si="9"/>
        <v>602484</v>
      </c>
      <c r="D29" s="96">
        <f t="shared" si="9"/>
        <v>639687</v>
      </c>
      <c r="E29" s="104">
        <f t="shared" si="9"/>
        <v>636277</v>
      </c>
      <c r="F29" s="105">
        <f t="shared" si="9"/>
        <v>712827</v>
      </c>
      <c r="G29" s="106">
        <f t="shared" ca="1" si="9"/>
        <v>746421.43305747304</v>
      </c>
      <c r="H29" s="106">
        <f t="shared" ref="H29" ca="1" si="10">SUM(H28,H16)</f>
        <v>776849.10419273819</v>
      </c>
    </row>
    <row r="30" spans="1:8" ht="18.75">
      <c r="A30" s="110" t="s">
        <v>84</v>
      </c>
      <c r="B30" s="98"/>
      <c r="C30" s="98"/>
      <c r="D30" s="97"/>
      <c r="E30" s="97"/>
      <c r="F30" s="97"/>
      <c r="G30" s="97"/>
      <c r="H30" s="97"/>
    </row>
    <row r="31" spans="1:8" ht="18.75">
      <c r="A31" s="97" t="s">
        <v>348</v>
      </c>
      <c r="B31" s="98"/>
      <c r="C31" s="98"/>
      <c r="D31" s="97"/>
      <c r="E31" s="97"/>
      <c r="F31" s="97"/>
      <c r="G31" s="97"/>
      <c r="H31" s="97"/>
    </row>
    <row r="32" spans="1:8" ht="18.75">
      <c r="A32" s="111" t="s">
        <v>86</v>
      </c>
      <c r="B32" s="98">
        <v>1510</v>
      </c>
      <c r="C32" s="98">
        <v>1510</v>
      </c>
      <c r="D32" s="97">
        <v>1510</v>
      </c>
      <c r="E32" s="100">
        <v>1510</v>
      </c>
      <c r="F32" s="100">
        <v>1510</v>
      </c>
      <c r="G32" s="100">
        <v>1510</v>
      </c>
      <c r="H32" s="100">
        <v>1510</v>
      </c>
    </row>
    <row r="33" spans="1:8" ht="18.75">
      <c r="A33" s="111" t="s">
        <v>87</v>
      </c>
      <c r="B33" s="98">
        <v>369241</v>
      </c>
      <c r="C33" s="98">
        <v>424084</v>
      </c>
      <c r="D33" s="97">
        <v>469411</v>
      </c>
      <c r="E33" s="100">
        <v>492620</v>
      </c>
      <c r="F33" s="100">
        <v>523496</v>
      </c>
      <c r="G33" s="98">
        <f ca="1">F33+'Profit&amp;Loss'!G29-Ratio!G10</f>
        <v>557090.43305747304</v>
      </c>
      <c r="H33" s="98">
        <f ca="1">G33+'Profit&amp;Loss'!H29-Ratio!H10</f>
        <v>587518.10419273819</v>
      </c>
    </row>
    <row r="34" spans="1:8" ht="18.75">
      <c r="A34" s="109" t="s">
        <v>88</v>
      </c>
      <c r="B34" s="104">
        <f>SUM(B32:B33)</f>
        <v>370751</v>
      </c>
      <c r="C34" s="104">
        <f>SUM(C32:C33)</f>
        <v>425594</v>
      </c>
      <c r="D34" s="96">
        <f>SUM(D32:D33)</f>
        <v>470921</v>
      </c>
      <c r="E34" s="112">
        <f>SUM(E32:E33)</f>
        <v>494130</v>
      </c>
      <c r="F34" s="112">
        <f>SUM(F32:F33)</f>
        <v>525006</v>
      </c>
      <c r="G34" s="112">
        <f t="shared" ref="G34:H34" ca="1" si="11">SUM(G32:G33)</f>
        <v>558600.43305747304</v>
      </c>
      <c r="H34" s="112">
        <f t="shared" ca="1" si="11"/>
        <v>589028.10419273819</v>
      </c>
    </row>
    <row r="35" spans="1:8" ht="18.75">
      <c r="A35" s="113" t="s">
        <v>89</v>
      </c>
      <c r="B35" s="98">
        <v>154</v>
      </c>
      <c r="C35" s="98">
        <v>161</v>
      </c>
      <c r="D35" s="97">
        <v>176</v>
      </c>
      <c r="E35" s="100">
        <v>192</v>
      </c>
      <c r="F35" s="100"/>
      <c r="G35" s="97"/>
      <c r="H35" s="97"/>
    </row>
    <row r="36" spans="1:8" ht="18.75">
      <c r="A36" s="96" t="s">
        <v>90</v>
      </c>
      <c r="B36" s="104">
        <f>SUM(B34:B35)</f>
        <v>370905</v>
      </c>
      <c r="C36" s="104">
        <f>SUM(C34:C35)</f>
        <v>425755</v>
      </c>
      <c r="D36" s="96">
        <f>SUM(D34:D35)</f>
        <v>471097</v>
      </c>
      <c r="E36" s="104">
        <f>SUM(E34,E35)</f>
        <v>494322</v>
      </c>
      <c r="F36" s="104">
        <f>SUM(F32:F33)</f>
        <v>525006</v>
      </c>
      <c r="G36" s="104">
        <f t="shared" ref="G36:H36" ca="1" si="12">SUM(G32:G33)</f>
        <v>558600.43305747304</v>
      </c>
      <c r="H36" s="104">
        <f t="shared" ca="1" si="12"/>
        <v>589028.10419273819</v>
      </c>
    </row>
    <row r="37" spans="1:8" ht="18.75">
      <c r="A37" s="96" t="s">
        <v>91</v>
      </c>
      <c r="B37" s="98"/>
      <c r="C37" s="98"/>
      <c r="D37" s="97"/>
      <c r="E37" s="97"/>
      <c r="F37" s="97"/>
      <c r="G37" s="97"/>
      <c r="H37" s="97"/>
    </row>
    <row r="38" spans="1:8" ht="18.75">
      <c r="A38" s="114" t="s">
        <v>92</v>
      </c>
      <c r="B38" s="98"/>
      <c r="C38" s="98"/>
      <c r="D38" s="97"/>
      <c r="E38" s="97"/>
      <c r="F38" s="97"/>
      <c r="G38" s="97"/>
      <c r="H38" s="97"/>
    </row>
    <row r="39" spans="1:8" ht="18.75">
      <c r="A39" s="115" t="s">
        <v>93</v>
      </c>
      <c r="B39" s="98"/>
      <c r="C39" s="98"/>
      <c r="D39" s="97"/>
      <c r="E39" s="97"/>
      <c r="F39" s="97"/>
      <c r="G39" s="97"/>
      <c r="H39" s="97"/>
    </row>
    <row r="40" spans="1:8" ht="18.75">
      <c r="A40" s="116" t="s">
        <v>94</v>
      </c>
      <c r="B40" s="98"/>
      <c r="C40" s="98">
        <v>100</v>
      </c>
      <c r="D40" s="97">
        <v>80</v>
      </c>
      <c r="E40" s="97">
        <v>54</v>
      </c>
      <c r="F40" s="97">
        <v>28</v>
      </c>
      <c r="G40" s="97">
        <v>28</v>
      </c>
      <c r="H40" s="97">
        <v>28</v>
      </c>
    </row>
    <row r="41" spans="1:8" ht="18.75">
      <c r="A41" s="116" t="s">
        <v>36</v>
      </c>
      <c r="B41" s="98"/>
      <c r="C41" s="98"/>
      <c r="D41" s="97"/>
      <c r="E41" s="100">
        <v>598</v>
      </c>
      <c r="F41" s="100">
        <v>392</v>
      </c>
      <c r="G41" s="100">
        <v>392</v>
      </c>
      <c r="H41" s="100">
        <v>392</v>
      </c>
    </row>
    <row r="42" spans="1:8" ht="18.75">
      <c r="A42" s="115" t="s">
        <v>95</v>
      </c>
      <c r="B42" s="98">
        <v>219</v>
      </c>
      <c r="C42" s="98">
        <v>265</v>
      </c>
      <c r="D42" s="97">
        <v>395</v>
      </c>
      <c r="E42" s="100">
        <v>516</v>
      </c>
      <c r="F42" s="100">
        <v>447</v>
      </c>
      <c r="G42" s="100">
        <v>447</v>
      </c>
      <c r="H42" s="100">
        <v>447</v>
      </c>
    </row>
    <row r="43" spans="1:8" ht="18.75">
      <c r="A43" s="115" t="s">
        <v>96</v>
      </c>
      <c r="B43" s="98">
        <v>5058</v>
      </c>
      <c r="C43" s="98">
        <v>6020</v>
      </c>
      <c r="D43" s="97">
        <v>6139</v>
      </c>
      <c r="E43" s="100">
        <v>6575</v>
      </c>
      <c r="F43" s="100">
        <v>4454</v>
      </c>
      <c r="G43" s="100">
        <v>4454</v>
      </c>
      <c r="H43" s="100">
        <v>4454</v>
      </c>
    </row>
    <row r="44" spans="1:8" ht="18.75">
      <c r="A44" s="115" t="s">
        <v>97</v>
      </c>
      <c r="B44" s="98">
        <v>11055</v>
      </c>
      <c r="C44" s="98">
        <v>15859</v>
      </c>
      <c r="D44" s="97">
        <v>20371</v>
      </c>
      <c r="E44" s="100">
        <v>21158</v>
      </c>
      <c r="F44" s="100">
        <v>21295</v>
      </c>
      <c r="G44" s="100">
        <v>21295</v>
      </c>
      <c r="H44" s="100">
        <v>21295</v>
      </c>
    </row>
    <row r="45" spans="1:8" ht="18.75">
      <c r="A45" s="96" t="s">
        <v>98</v>
      </c>
      <c r="B45" s="104">
        <f>SUM(B42:B44)</f>
        <v>16332</v>
      </c>
      <c r="C45" s="104">
        <f>SUM(C40:C44)</f>
        <v>22244</v>
      </c>
      <c r="D45" s="96">
        <f>SUM(D40:D44)</f>
        <v>26985</v>
      </c>
      <c r="E45" s="104">
        <f>SUM(E40:E44)</f>
        <v>28901</v>
      </c>
      <c r="F45" s="112">
        <f>SUM(F40:F44)</f>
        <v>26616</v>
      </c>
      <c r="G45" s="112">
        <f t="shared" ref="G45:H45" si="13">SUM(G40:G44)</f>
        <v>26616</v>
      </c>
      <c r="H45" s="112">
        <f t="shared" si="13"/>
        <v>26616</v>
      </c>
    </row>
    <row r="46" spans="1:8" ht="18.75">
      <c r="A46" s="114" t="s">
        <v>99</v>
      </c>
      <c r="B46" s="98"/>
      <c r="C46" s="98"/>
      <c r="D46" s="97"/>
      <c r="E46" s="97"/>
      <c r="F46" s="97"/>
      <c r="G46" s="97"/>
      <c r="H46" s="97"/>
    </row>
    <row r="47" spans="1:8" ht="18.75">
      <c r="A47" s="117" t="s">
        <v>93</v>
      </c>
      <c r="B47" s="98"/>
      <c r="C47" s="98"/>
      <c r="D47" s="97"/>
      <c r="E47" s="97"/>
      <c r="F47" s="97"/>
      <c r="G47" s="97"/>
      <c r="H47" s="97"/>
    </row>
    <row r="48" spans="1:8" ht="18.75">
      <c r="A48" s="115" t="s">
        <v>94</v>
      </c>
      <c r="B48" s="98">
        <v>4836</v>
      </c>
      <c r="C48" s="98">
        <v>1108</v>
      </c>
      <c r="D48" s="97">
        <v>1496</v>
      </c>
      <c r="E48" s="100">
        <v>1063</v>
      </c>
      <c r="F48" s="100">
        <v>4888</v>
      </c>
      <c r="G48" s="100">
        <v>4888</v>
      </c>
      <c r="H48" s="100">
        <v>4888</v>
      </c>
    </row>
    <row r="49" spans="1:8" ht="18.75">
      <c r="A49" s="115" t="s">
        <v>100</v>
      </c>
      <c r="B49" s="98"/>
      <c r="C49" s="98"/>
      <c r="D49" s="97"/>
      <c r="E49" s="100"/>
      <c r="F49" s="100"/>
      <c r="G49" s="97"/>
      <c r="H49" s="97"/>
    </row>
    <row r="50" spans="1:8" ht="18.75">
      <c r="A50" s="103" t="s">
        <v>34</v>
      </c>
      <c r="B50" s="98">
        <v>832</v>
      </c>
      <c r="C50" s="98">
        <v>711</v>
      </c>
      <c r="D50" s="97">
        <v>682</v>
      </c>
      <c r="E50" s="100">
        <v>481</v>
      </c>
      <c r="F50" s="100">
        <v>698</v>
      </c>
      <c r="G50" s="100">
        <v>698</v>
      </c>
      <c r="H50" s="100">
        <v>698</v>
      </c>
    </row>
    <row r="51" spans="1:8" ht="18.75">
      <c r="A51" s="103" t="s">
        <v>35</v>
      </c>
      <c r="B51" s="98">
        <v>82860</v>
      </c>
      <c r="C51" s="98">
        <v>104282</v>
      </c>
      <c r="D51" s="97">
        <v>95695</v>
      </c>
      <c r="E51" s="100">
        <v>74507</v>
      </c>
      <c r="F51" s="100">
        <v>100983</v>
      </c>
      <c r="G51" s="100">
        <v>100983</v>
      </c>
      <c r="H51" s="100">
        <v>100983</v>
      </c>
    </row>
    <row r="52" spans="1:8" ht="18.75">
      <c r="A52" s="115" t="s">
        <v>36</v>
      </c>
      <c r="B52" s="98"/>
      <c r="C52" s="98"/>
      <c r="D52" s="97"/>
      <c r="E52" s="100">
        <v>103</v>
      </c>
      <c r="F52" s="100">
        <v>74</v>
      </c>
      <c r="G52" s="100">
        <v>74</v>
      </c>
      <c r="H52" s="100">
        <v>74</v>
      </c>
    </row>
    <row r="53" spans="1:8" ht="18.75">
      <c r="A53" s="115" t="s">
        <v>101</v>
      </c>
      <c r="B53" s="98">
        <v>13028</v>
      </c>
      <c r="C53" s="98">
        <v>13338</v>
      </c>
      <c r="D53" s="97">
        <v>14420</v>
      </c>
      <c r="E53" s="100">
        <v>9040</v>
      </c>
      <c r="F53" s="100">
        <v>12720</v>
      </c>
      <c r="G53" s="100">
        <v>12720</v>
      </c>
      <c r="H53" s="100">
        <v>12720</v>
      </c>
    </row>
    <row r="54" spans="1:8" ht="18.75">
      <c r="A54" s="115" t="s">
        <v>95</v>
      </c>
      <c r="B54" s="98">
        <v>4498</v>
      </c>
      <c r="C54" s="98">
        <v>5609</v>
      </c>
      <c r="D54" s="97">
        <v>6254</v>
      </c>
      <c r="E54" s="100">
        <v>6807</v>
      </c>
      <c r="F54" s="100">
        <v>7428</v>
      </c>
      <c r="G54" s="100">
        <v>7428</v>
      </c>
      <c r="H54" s="100">
        <v>7428</v>
      </c>
    </row>
    <row r="55" spans="1:8" ht="18.75">
      <c r="A55" s="115" t="s">
        <v>102</v>
      </c>
      <c r="B55" s="98">
        <v>8036</v>
      </c>
      <c r="C55" s="98">
        <v>8541</v>
      </c>
      <c r="D55" s="97">
        <v>6729</v>
      </c>
      <c r="E55" s="100">
        <v>6962</v>
      </c>
      <c r="F55" s="100">
        <v>8547</v>
      </c>
      <c r="G55" s="100">
        <v>8547</v>
      </c>
      <c r="H55" s="100">
        <v>8547</v>
      </c>
    </row>
    <row r="56" spans="1:8" ht="18.75">
      <c r="A56" s="115" t="s">
        <v>103</v>
      </c>
      <c r="B56" s="98">
        <v>18278</v>
      </c>
      <c r="C56" s="98">
        <v>20896</v>
      </c>
      <c r="D56" s="97">
        <v>16329</v>
      </c>
      <c r="E56" s="100">
        <v>14091</v>
      </c>
      <c r="F56" s="100">
        <v>25867</v>
      </c>
      <c r="G56" s="100">
        <v>25867</v>
      </c>
      <c r="H56" s="100">
        <v>25867</v>
      </c>
    </row>
    <row r="57" spans="1:8" ht="18.75">
      <c r="A57" s="96" t="s">
        <v>104</v>
      </c>
      <c r="B57" s="104">
        <f>SUM(B48:B56)</f>
        <v>132368</v>
      </c>
      <c r="C57" s="104">
        <f>SUM(C48:C56)</f>
        <v>154485</v>
      </c>
      <c r="D57" s="96">
        <f>SUM(D48:D56)</f>
        <v>141605</v>
      </c>
      <c r="E57" s="104">
        <f>SUM(E48:E56)</f>
        <v>113054</v>
      </c>
      <c r="F57" s="104">
        <f>SUM(F48:F56)</f>
        <v>161205</v>
      </c>
      <c r="G57" s="104">
        <f t="shared" ref="G57:H57" si="14">SUM(G48:G56)</f>
        <v>161205</v>
      </c>
      <c r="H57" s="104">
        <f t="shared" si="14"/>
        <v>161205</v>
      </c>
    </row>
    <row r="58" spans="1:8" ht="18.75">
      <c r="A58" s="96" t="s">
        <v>105</v>
      </c>
      <c r="B58" s="104">
        <f>SUM(B57,B45)</f>
        <v>148700</v>
      </c>
      <c r="C58" s="104">
        <f>SUM(C57,C45)</f>
        <v>176729</v>
      </c>
      <c r="D58" s="96">
        <f>SUM(D57,D45)</f>
        <v>168590</v>
      </c>
      <c r="E58" s="104">
        <f>SUM(E57,E45)</f>
        <v>141955</v>
      </c>
      <c r="F58" s="104">
        <f>SUM(F57,F45)</f>
        <v>187821</v>
      </c>
      <c r="G58" s="104">
        <f t="shared" ref="G58:H58" si="15">SUM(G57,G45)</f>
        <v>187821</v>
      </c>
      <c r="H58" s="104">
        <f t="shared" si="15"/>
        <v>187821</v>
      </c>
    </row>
    <row r="59" spans="1:8" ht="18.75">
      <c r="A59" s="96" t="s">
        <v>106</v>
      </c>
      <c r="B59" s="104">
        <f>SUM(B58,B36)</f>
        <v>519605</v>
      </c>
      <c r="C59" s="104">
        <f>SUM(C58,C36)</f>
        <v>602484</v>
      </c>
      <c r="D59" s="96">
        <f>SUM(D58,D36)</f>
        <v>639687</v>
      </c>
      <c r="E59" s="104">
        <f>SUM(E58,E36)</f>
        <v>636277</v>
      </c>
      <c r="F59" s="104">
        <f>SUM(F58,F36)</f>
        <v>712827</v>
      </c>
      <c r="G59" s="104">
        <f t="shared" ref="G59:H59" ca="1" si="16">SUM(G58,G36)</f>
        <v>746421.43305747304</v>
      </c>
      <c r="H59" s="104">
        <f t="shared" ca="1" si="16"/>
        <v>776849.10419273819</v>
      </c>
    </row>
    <row r="60" spans="1:8" ht="15.75">
      <c r="A60" s="8"/>
      <c r="B60" s="11"/>
      <c r="C60" s="11"/>
    </row>
    <row r="61" spans="1:8" ht="15.75">
      <c r="A61" s="8" t="s">
        <v>1137</v>
      </c>
      <c r="B61" s="11">
        <f>Ratio!B10*'Profit&amp;Loss'!B29</f>
        <v>22710.000000000004</v>
      </c>
      <c r="C61" s="11">
        <f>Ratio!C10*'Profit&amp;Loss'!C29</f>
        <v>24224</v>
      </c>
      <c r="D61" s="11">
        <f>Ratio!D10*'Profit&amp;Loss'!D29</f>
        <v>24224</v>
      </c>
      <c r="E61" s="11">
        <f>Ratio!E10*'Profit&amp;Loss'!E29</f>
        <v>18168</v>
      </c>
      <c r="F61" s="11">
        <f>Ratio!F10*'Profit&amp;Loss'!F29</f>
        <v>13626.000000000002</v>
      </c>
      <c r="G61" s="83">
        <f ca="1">Ratio!G10*'Profit&amp;Loss'!G29</f>
        <v>10492.079562034676</v>
      </c>
      <c r="H61" s="83">
        <f ca="1">Ratio!H10*'Profit&amp;Loss'!H29</f>
        <v>9563.6525061926714</v>
      </c>
    </row>
    <row r="65" spans="7:7">
      <c r="G65" s="132"/>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M723"/>
  <sheetViews>
    <sheetView workbookViewId="0">
      <selection activeCell="I2" sqref="I2"/>
    </sheetView>
  </sheetViews>
  <sheetFormatPr defaultRowHeight="15"/>
  <cols>
    <col min="1" max="1" width="12.140625" bestFit="1" customWidth="1"/>
    <col min="2" max="2" width="8.140625" bestFit="1" customWidth="1"/>
    <col min="4" max="4" width="12" bestFit="1" customWidth="1"/>
    <col min="9" max="9" width="11.42578125" bestFit="1" customWidth="1"/>
    <col min="10" max="11" width="10.5703125" bestFit="1" customWidth="1"/>
    <col min="12" max="12" width="10.85546875" bestFit="1" customWidth="1"/>
  </cols>
  <sheetData>
    <row r="1" spans="1:13">
      <c r="A1" t="s">
        <v>356</v>
      </c>
      <c r="B1" t="s">
        <v>357</v>
      </c>
      <c r="C1" t="s">
        <v>358</v>
      </c>
      <c r="D1" t="s">
        <v>1083</v>
      </c>
      <c r="I1" t="s">
        <v>359</v>
      </c>
      <c r="J1" t="s">
        <v>360</v>
      </c>
      <c r="K1" t="s">
        <v>1084</v>
      </c>
      <c r="L1" t="s">
        <v>1085</v>
      </c>
      <c r="M1" t="s">
        <v>1086</v>
      </c>
    </row>
    <row r="2" spans="1:13">
      <c r="A2" t="s">
        <v>361</v>
      </c>
      <c r="B2" s="43">
        <v>8308.2999999999993</v>
      </c>
      <c r="C2" s="39">
        <f>Ratio!$F$7</f>
        <v>144.95067319633671</v>
      </c>
      <c r="D2">
        <f>B2/C2</f>
        <v>57.318119445684452</v>
      </c>
      <c r="I2" s="44">
        <f ca="1">J2*K2</f>
        <v>6204.3092703934553</v>
      </c>
      <c r="J2" s="44">
        <f ca="1">'Profit&amp;Loss'!H29/Ratio!F2</f>
        <v>100.48872338096798</v>
      </c>
      <c r="K2">
        <f>MAX(D2:D723)</f>
        <v>61.741348299072108</v>
      </c>
      <c r="L2">
        <f>AVERAGE(D2:D723)</f>
        <v>47.399699499803354</v>
      </c>
      <c r="M2">
        <f>MIN(D2:D723)</f>
        <v>27.6749318339929</v>
      </c>
    </row>
    <row r="3" spans="1:13">
      <c r="A3" t="s">
        <v>362</v>
      </c>
      <c r="B3" s="43">
        <v>8356.1</v>
      </c>
      <c r="C3" s="39">
        <f>Ratio!$F$7</f>
        <v>144.95067319633671</v>
      </c>
      <c r="D3">
        <f t="shared" ref="D3:D66" si="0">B3/C3</f>
        <v>57.647886799957142</v>
      </c>
    </row>
    <row r="4" spans="1:13">
      <c r="A4" t="s">
        <v>363</v>
      </c>
      <c r="B4" s="43">
        <v>8210.15</v>
      </c>
      <c r="C4" s="39">
        <f>Ratio!$F$7</f>
        <v>144.95067319633671</v>
      </c>
      <c r="D4">
        <f t="shared" si="0"/>
        <v>56.640992545645467</v>
      </c>
    </row>
    <row r="5" spans="1:13">
      <c r="A5" t="s">
        <v>364</v>
      </c>
      <c r="B5" s="43">
        <v>8698.85</v>
      </c>
      <c r="C5" s="39">
        <f>Ratio!$F$7</f>
        <v>144.95067319633671</v>
      </c>
      <c r="D5">
        <f t="shared" si="0"/>
        <v>60.012484303659264</v>
      </c>
    </row>
    <row r="6" spans="1:13">
      <c r="A6" t="s">
        <v>365</v>
      </c>
      <c r="B6" s="43">
        <v>8622.7999999999993</v>
      </c>
      <c r="C6" s="39">
        <f>Ratio!$F$7</f>
        <v>144.95067319633671</v>
      </c>
      <c r="D6">
        <f t="shared" si="0"/>
        <v>59.487823063231694</v>
      </c>
    </row>
    <row r="7" spans="1:13">
      <c r="A7" t="s">
        <v>366</v>
      </c>
      <c r="B7" s="43">
        <v>8612.7000000000007</v>
      </c>
      <c r="C7" s="39">
        <f>Ratio!$F$7</f>
        <v>144.95067319633671</v>
      </c>
      <c r="D7">
        <f t="shared" si="0"/>
        <v>59.418144187119694</v>
      </c>
    </row>
    <row r="8" spans="1:13">
      <c r="A8" t="s">
        <v>367</v>
      </c>
      <c r="B8" s="43">
        <v>8569.1</v>
      </c>
      <c r="C8" s="39">
        <f>Ratio!$F$7</f>
        <v>144.95067319633671</v>
      </c>
      <c r="D8">
        <f t="shared" si="0"/>
        <v>59.117352207071811</v>
      </c>
    </row>
    <row r="9" spans="1:13">
      <c r="A9" t="s">
        <v>368</v>
      </c>
      <c r="B9" s="43">
        <v>8552.4500000000007</v>
      </c>
      <c r="C9" s="39">
        <f>Ratio!$F$7</f>
        <v>144.95067319633671</v>
      </c>
      <c r="D9">
        <f t="shared" si="0"/>
        <v>59.002485544966369</v>
      </c>
    </row>
    <row r="10" spans="1:13">
      <c r="A10" t="s">
        <v>369</v>
      </c>
      <c r="B10" s="43">
        <v>8582.9500000000007</v>
      </c>
      <c r="C10" s="39">
        <f>Ratio!$F$7</f>
        <v>144.95067319633671</v>
      </c>
      <c r="D10">
        <f t="shared" si="0"/>
        <v>59.212901953027391</v>
      </c>
    </row>
    <row r="11" spans="1:13">
      <c r="A11" t="s">
        <v>370</v>
      </c>
      <c r="B11" s="43">
        <v>8622.7000000000007</v>
      </c>
      <c r="C11" s="39">
        <f>Ratio!$F$7</f>
        <v>144.95067319633671</v>
      </c>
      <c r="D11">
        <f t="shared" si="0"/>
        <v>59.487133173369209</v>
      </c>
    </row>
    <row r="12" spans="1:13">
      <c r="A12" t="s">
        <v>371</v>
      </c>
      <c r="B12" s="43">
        <v>8366.4</v>
      </c>
      <c r="C12" s="39">
        <f>Ratio!$F$7</f>
        <v>144.95067319633671</v>
      </c>
      <c r="D12">
        <f t="shared" si="0"/>
        <v>57.718945455794135</v>
      </c>
    </row>
    <row r="13" spans="1:13">
      <c r="A13" t="s">
        <v>372</v>
      </c>
      <c r="B13" s="43">
        <v>8737.15</v>
      </c>
      <c r="C13" s="39">
        <f>Ratio!$F$7</f>
        <v>144.95067319633671</v>
      </c>
      <c r="D13">
        <f t="shared" si="0"/>
        <v>60.276712120994901</v>
      </c>
    </row>
    <row r="14" spans="1:13">
      <c r="A14" t="s">
        <v>373</v>
      </c>
      <c r="B14" s="43">
        <v>8805.4500000000007</v>
      </c>
      <c r="C14" s="39">
        <f>Ratio!$F$7</f>
        <v>144.95067319633671</v>
      </c>
      <c r="D14">
        <f t="shared" si="0"/>
        <v>60.747906897079098</v>
      </c>
    </row>
    <row r="15" spans="1:13">
      <c r="A15" t="s">
        <v>374</v>
      </c>
      <c r="B15" s="43">
        <v>8949.4500000000007</v>
      </c>
      <c r="C15" s="39">
        <f>Ratio!$F$7</f>
        <v>144.95067319633671</v>
      </c>
      <c r="D15">
        <f t="shared" si="0"/>
        <v>61.741348299072108</v>
      </c>
    </row>
    <row r="16" spans="1:13">
      <c r="A16" t="s">
        <v>375</v>
      </c>
      <c r="B16" s="43">
        <v>8599.4500000000007</v>
      </c>
      <c r="C16" s="39">
        <f>Ratio!$F$7</f>
        <v>144.95067319633671</v>
      </c>
      <c r="D16">
        <f t="shared" si="0"/>
        <v>59.32673378033909</v>
      </c>
    </row>
    <row r="17" spans="1:4">
      <c r="A17" t="s">
        <v>376</v>
      </c>
      <c r="B17" s="43">
        <v>8511.65</v>
      </c>
      <c r="C17" s="39">
        <f>Ratio!$F$7</f>
        <v>144.95067319633671</v>
      </c>
      <c r="D17">
        <f t="shared" si="0"/>
        <v>58.72101048106834</v>
      </c>
    </row>
    <row r="18" spans="1:4">
      <c r="A18" t="s">
        <v>377</v>
      </c>
      <c r="B18" s="43">
        <v>8550.5499999999993</v>
      </c>
      <c r="C18" s="39">
        <f>Ratio!$F$7</f>
        <v>144.95067319633671</v>
      </c>
      <c r="D18">
        <f t="shared" si="0"/>
        <v>58.989377637578954</v>
      </c>
    </row>
    <row r="19" spans="1:4">
      <c r="A19" t="s">
        <v>378</v>
      </c>
      <c r="B19" s="43">
        <v>8593.65</v>
      </c>
      <c r="C19" s="39">
        <f>Ratio!$F$7</f>
        <v>144.95067319633671</v>
      </c>
      <c r="D19">
        <f t="shared" si="0"/>
        <v>59.286720168314361</v>
      </c>
    </row>
    <row r="20" spans="1:4">
      <c r="A20" t="s">
        <v>379</v>
      </c>
      <c r="B20" s="43">
        <v>8515.25</v>
      </c>
      <c r="C20" s="39">
        <f>Ratio!$F$7</f>
        <v>144.95067319633671</v>
      </c>
      <c r="D20">
        <f t="shared" si="0"/>
        <v>58.745846516118171</v>
      </c>
    </row>
    <row r="21" spans="1:4">
      <c r="A21" t="s">
        <v>380</v>
      </c>
      <c r="B21" s="43">
        <v>8559.4</v>
      </c>
      <c r="C21" s="39">
        <f>Ratio!$F$7</f>
        <v>144.95067319633671</v>
      </c>
      <c r="D21">
        <f t="shared" si="0"/>
        <v>59.050432890409773</v>
      </c>
    </row>
    <row r="22" spans="1:4">
      <c r="A22" t="s">
        <v>381</v>
      </c>
      <c r="B22" s="43">
        <v>8597.2999999999993</v>
      </c>
      <c r="C22" s="39">
        <f>Ratio!$F$7</f>
        <v>144.95067319633671</v>
      </c>
      <c r="D22">
        <f t="shared" si="0"/>
        <v>59.311901148295433</v>
      </c>
    </row>
    <row r="23" spans="1:4">
      <c r="A23" t="s">
        <v>382</v>
      </c>
      <c r="B23" s="43">
        <v>8550.9500000000007</v>
      </c>
      <c r="C23" s="39">
        <f>Ratio!$F$7</f>
        <v>144.95067319633671</v>
      </c>
      <c r="D23">
        <f t="shared" si="0"/>
        <v>58.992137197028939</v>
      </c>
    </row>
    <row r="24" spans="1:4">
      <c r="A24" t="s">
        <v>383</v>
      </c>
      <c r="B24" s="43">
        <v>8820.2000000000007</v>
      </c>
      <c r="C24" s="39">
        <f>Ratio!$F$7</f>
        <v>144.95067319633671</v>
      </c>
      <c r="D24">
        <f t="shared" si="0"/>
        <v>60.849665651797132</v>
      </c>
    </row>
    <row r="25" spans="1:4">
      <c r="A25" t="s">
        <v>384</v>
      </c>
      <c r="B25" s="43">
        <v>8602.6</v>
      </c>
      <c r="C25" s="39">
        <f>Ratio!$F$7</f>
        <v>144.95067319633671</v>
      </c>
      <c r="D25">
        <f t="shared" si="0"/>
        <v>59.348465311007686</v>
      </c>
    </row>
    <row r="26" spans="1:4">
      <c r="A26" t="s">
        <v>385</v>
      </c>
      <c r="B26" s="43">
        <v>8052.3</v>
      </c>
      <c r="C26" s="39">
        <f>Ratio!$F$7</f>
        <v>144.95067319633671</v>
      </c>
      <c r="D26">
        <f t="shared" si="0"/>
        <v>55.552001397696877</v>
      </c>
    </row>
    <row r="27" spans="1:4">
      <c r="A27" t="s">
        <v>386</v>
      </c>
      <c r="B27" s="43">
        <v>8189.6</v>
      </c>
      <c r="C27" s="39">
        <f>Ratio!$F$7</f>
        <v>144.95067319633671</v>
      </c>
      <c r="D27">
        <f t="shared" si="0"/>
        <v>56.499220178902718</v>
      </c>
    </row>
    <row r="28" spans="1:4">
      <c r="A28" t="s">
        <v>387</v>
      </c>
      <c r="B28" s="43">
        <v>8036.35</v>
      </c>
      <c r="C28" s="39">
        <f>Ratio!$F$7</f>
        <v>144.95067319633671</v>
      </c>
      <c r="D28">
        <f t="shared" si="0"/>
        <v>55.441963964628904</v>
      </c>
    </row>
    <row r="29" spans="1:4">
      <c r="A29" t="s">
        <v>388</v>
      </c>
      <c r="B29" s="43">
        <v>8015.7</v>
      </c>
      <c r="C29" s="39">
        <f>Ratio!$F$7</f>
        <v>144.95067319633671</v>
      </c>
      <c r="D29">
        <f t="shared" si="0"/>
        <v>55.299501708023648</v>
      </c>
    </row>
    <row r="30" spans="1:4">
      <c r="A30" t="s">
        <v>389</v>
      </c>
      <c r="B30" s="43">
        <v>7915.15</v>
      </c>
      <c r="C30" s="39">
        <f>Ratio!$F$7</f>
        <v>144.95067319633671</v>
      </c>
      <c r="D30">
        <f t="shared" si="0"/>
        <v>54.605817451284778</v>
      </c>
    </row>
    <row r="31" spans="1:4">
      <c r="A31" t="s">
        <v>390</v>
      </c>
      <c r="B31" s="43">
        <v>8265.5</v>
      </c>
      <c r="C31" s="39">
        <f>Ratio!$F$7</f>
        <v>144.95067319633671</v>
      </c>
      <c r="D31">
        <f t="shared" si="0"/>
        <v>57.022846584536531</v>
      </c>
    </row>
    <row r="32" spans="1:4">
      <c r="A32" t="s">
        <v>391</v>
      </c>
      <c r="B32" s="43">
        <v>8084.2</v>
      </c>
      <c r="C32" s="39">
        <f>Ratio!$F$7</f>
        <v>144.95067319633671</v>
      </c>
      <c r="D32">
        <f t="shared" si="0"/>
        <v>55.77207626383283</v>
      </c>
    </row>
    <row r="33" spans="1:4">
      <c r="A33" t="s">
        <v>392</v>
      </c>
      <c r="B33" s="43">
        <v>8077.05</v>
      </c>
      <c r="C33" s="39">
        <f>Ratio!$F$7</f>
        <v>144.95067319633671</v>
      </c>
      <c r="D33">
        <f t="shared" si="0"/>
        <v>55.722749138664426</v>
      </c>
    </row>
    <row r="34" spans="1:4">
      <c r="A34" t="s">
        <v>393</v>
      </c>
      <c r="B34" s="43">
        <v>8170.75</v>
      </c>
      <c r="C34" s="39">
        <f>Ratio!$F$7</f>
        <v>144.95067319633671</v>
      </c>
      <c r="D34">
        <f t="shared" si="0"/>
        <v>56.369175939822384</v>
      </c>
    </row>
    <row r="35" spans="1:4">
      <c r="A35" t="s">
        <v>394</v>
      </c>
      <c r="B35" s="43">
        <v>8143.85</v>
      </c>
      <c r="C35" s="39">
        <f>Ratio!$F$7</f>
        <v>144.95067319633671</v>
      </c>
      <c r="D35">
        <f t="shared" si="0"/>
        <v>56.183595566811185</v>
      </c>
    </row>
    <row r="36" spans="1:4">
      <c r="A36" t="s">
        <v>395</v>
      </c>
      <c r="B36" s="43">
        <v>8125.6</v>
      </c>
      <c r="C36" s="39">
        <f>Ratio!$F$7</f>
        <v>144.95067319633671</v>
      </c>
      <c r="D36">
        <f t="shared" si="0"/>
        <v>56.05769066690582</v>
      </c>
    </row>
    <row r="37" spans="1:4">
      <c r="A37" t="s">
        <v>396</v>
      </c>
      <c r="B37" s="43">
        <v>7906</v>
      </c>
      <c r="C37" s="39">
        <f>Ratio!$F$7</f>
        <v>144.95067319633671</v>
      </c>
      <c r="D37">
        <f t="shared" si="0"/>
        <v>54.542692528866475</v>
      </c>
    </row>
    <row r="38" spans="1:4">
      <c r="A38" t="s">
        <v>397</v>
      </c>
      <c r="B38" s="43">
        <v>7882.1</v>
      </c>
      <c r="C38" s="39">
        <f>Ratio!$F$7</f>
        <v>144.95067319633671</v>
      </c>
      <c r="D38">
        <f t="shared" si="0"/>
        <v>54.377808851730137</v>
      </c>
    </row>
    <row r="39" spans="1:4">
      <c r="A39" t="s">
        <v>398</v>
      </c>
      <c r="B39" s="43">
        <v>7775.35</v>
      </c>
      <c r="C39" s="39">
        <f>Ratio!$F$7</f>
        <v>144.95067319633671</v>
      </c>
      <c r="D39">
        <f t="shared" si="0"/>
        <v>53.641351423516561</v>
      </c>
    </row>
    <row r="40" spans="1:4">
      <c r="A40" t="s">
        <v>399</v>
      </c>
      <c r="B40" s="43">
        <v>7630.1</v>
      </c>
      <c r="C40" s="39">
        <f>Ratio!$F$7</f>
        <v>144.95067319633671</v>
      </c>
      <c r="D40">
        <f t="shared" si="0"/>
        <v>52.639286398242362</v>
      </c>
    </row>
    <row r="41" spans="1:4">
      <c r="A41" t="s">
        <v>400</v>
      </c>
      <c r="B41" s="43">
        <v>7523.9</v>
      </c>
      <c r="C41" s="39">
        <f>Ratio!$F$7</f>
        <v>144.95067319633671</v>
      </c>
      <c r="D41">
        <f t="shared" si="0"/>
        <v>51.906623364272505</v>
      </c>
    </row>
    <row r="42" spans="1:4">
      <c r="A42" t="s">
        <v>401</v>
      </c>
      <c r="B42" s="43">
        <v>7426.45</v>
      </c>
      <c r="C42" s="39">
        <f>Ratio!$F$7</f>
        <v>144.95067319633671</v>
      </c>
      <c r="D42">
        <f t="shared" si="0"/>
        <v>51.234325693270982</v>
      </c>
    </row>
    <row r="43" spans="1:4">
      <c r="A43" t="s">
        <v>402</v>
      </c>
      <c r="B43" s="43">
        <v>7282.25</v>
      </c>
      <c r="C43" s="39">
        <f>Ratio!$F$7</f>
        <v>144.95067319633671</v>
      </c>
      <c r="D43">
        <f t="shared" si="0"/>
        <v>50.23950451155298</v>
      </c>
    </row>
    <row r="44" spans="1:4">
      <c r="A44" t="s">
        <v>403</v>
      </c>
      <c r="B44" s="43">
        <v>7350.05</v>
      </c>
      <c r="C44" s="39">
        <f>Ratio!$F$7</f>
        <v>144.95067319633671</v>
      </c>
      <c r="D44">
        <f t="shared" si="0"/>
        <v>50.707249838324692</v>
      </c>
    </row>
    <row r="45" spans="1:4">
      <c r="A45" t="s">
        <v>404</v>
      </c>
      <c r="B45" s="43">
        <v>7297.45</v>
      </c>
      <c r="C45" s="39">
        <f>Ratio!$F$7</f>
        <v>144.95067319633671</v>
      </c>
      <c r="D45">
        <f t="shared" si="0"/>
        <v>50.344367770652241</v>
      </c>
    </row>
    <row r="46" spans="1:4">
      <c r="A46" t="s">
        <v>405</v>
      </c>
      <c r="B46" s="43">
        <v>7289.5</v>
      </c>
      <c r="C46" s="39">
        <f>Ratio!$F$7</f>
        <v>144.95067319633671</v>
      </c>
      <c r="D46">
        <f t="shared" si="0"/>
        <v>50.289521526583883</v>
      </c>
    </row>
    <row r="47" spans="1:4">
      <c r="A47" t="s">
        <v>406</v>
      </c>
      <c r="B47" s="43">
        <v>7317.1</v>
      </c>
      <c r="C47" s="39">
        <f>Ratio!$F$7</f>
        <v>144.95067319633671</v>
      </c>
      <c r="D47">
        <f t="shared" si="0"/>
        <v>50.479931128632543</v>
      </c>
    </row>
    <row r="48" spans="1:4">
      <c r="A48" t="s">
        <v>407</v>
      </c>
      <c r="B48" s="43">
        <v>7387.15</v>
      </c>
      <c r="C48" s="39">
        <f>Ratio!$F$7</f>
        <v>144.95067319633671</v>
      </c>
      <c r="D48">
        <f t="shared" si="0"/>
        <v>50.963198977310391</v>
      </c>
    </row>
    <row r="49" spans="1:4">
      <c r="A49" t="s">
        <v>408</v>
      </c>
      <c r="B49" s="43">
        <v>7423.75</v>
      </c>
      <c r="C49" s="39">
        <f>Ratio!$F$7</f>
        <v>144.95067319633671</v>
      </c>
      <c r="D49">
        <f t="shared" si="0"/>
        <v>51.21569866698362</v>
      </c>
    </row>
    <row r="50" spans="1:4">
      <c r="A50" t="s">
        <v>409</v>
      </c>
      <c r="B50" s="43">
        <v>7315.15</v>
      </c>
      <c r="C50" s="39">
        <f>Ratio!$F$7</f>
        <v>144.95067319633671</v>
      </c>
      <c r="D50">
        <f t="shared" si="0"/>
        <v>50.466478276313886</v>
      </c>
    </row>
    <row r="51" spans="1:4">
      <c r="A51" t="s">
        <v>410</v>
      </c>
      <c r="B51" s="43">
        <v>7286.6</v>
      </c>
      <c r="C51" s="39">
        <f>Ratio!$F$7</f>
        <v>144.95067319633671</v>
      </c>
      <c r="D51">
        <f t="shared" si="0"/>
        <v>50.269514720571522</v>
      </c>
    </row>
    <row r="52" spans="1:4">
      <c r="A52" t="s">
        <v>411</v>
      </c>
      <c r="B52" s="43">
        <v>7296.6</v>
      </c>
      <c r="C52" s="39">
        <f>Ratio!$F$7</f>
        <v>144.95067319633671</v>
      </c>
      <c r="D52">
        <f t="shared" si="0"/>
        <v>50.338503706821037</v>
      </c>
    </row>
    <row r="53" spans="1:4">
      <c r="A53" t="s">
        <v>412</v>
      </c>
      <c r="B53" s="43">
        <v>7450.8</v>
      </c>
      <c r="C53" s="39">
        <f>Ratio!$F$7</f>
        <v>144.95067319633671</v>
      </c>
      <c r="D53">
        <f t="shared" si="0"/>
        <v>51.402313874788554</v>
      </c>
    </row>
    <row r="54" spans="1:4">
      <c r="A54" t="s">
        <v>413</v>
      </c>
      <c r="B54" s="43">
        <v>7567.95</v>
      </c>
      <c r="C54" s="39">
        <f>Ratio!$F$7</f>
        <v>144.95067319633671</v>
      </c>
      <c r="D54">
        <f t="shared" si="0"/>
        <v>52.210519848701622</v>
      </c>
    </row>
    <row r="55" spans="1:4">
      <c r="A55" t="s">
        <v>414</v>
      </c>
      <c r="B55" s="43">
        <v>7493.15</v>
      </c>
      <c r="C55" s="39">
        <f>Ratio!$F$7</f>
        <v>144.95067319633671</v>
      </c>
      <c r="D55">
        <f t="shared" si="0"/>
        <v>51.694482231555249</v>
      </c>
    </row>
    <row r="56" spans="1:4">
      <c r="A56" t="s">
        <v>415</v>
      </c>
      <c r="B56" s="43">
        <v>7516.4</v>
      </c>
      <c r="C56" s="39">
        <f>Ratio!$F$7</f>
        <v>144.95067319633671</v>
      </c>
      <c r="D56">
        <f t="shared" si="0"/>
        <v>51.854881624585374</v>
      </c>
    </row>
    <row r="57" spans="1:4">
      <c r="A57" t="s">
        <v>416</v>
      </c>
      <c r="B57" s="43">
        <v>7425.65</v>
      </c>
      <c r="C57" s="39">
        <f>Ratio!$F$7</f>
        <v>144.95067319633671</v>
      </c>
      <c r="D57">
        <f t="shared" si="0"/>
        <v>51.228806574371021</v>
      </c>
    </row>
    <row r="58" spans="1:4">
      <c r="A58" t="s">
        <v>417</v>
      </c>
      <c r="B58" s="43">
        <v>7421.75</v>
      </c>
      <c r="C58" s="39">
        <f>Ratio!$F$7</f>
        <v>144.95067319633671</v>
      </c>
      <c r="D58">
        <f t="shared" si="0"/>
        <v>51.201900869733713</v>
      </c>
    </row>
    <row r="59" spans="1:4">
      <c r="A59" t="s">
        <v>418</v>
      </c>
      <c r="B59" s="43">
        <v>7434.9</v>
      </c>
      <c r="C59" s="39">
        <f>Ratio!$F$7</f>
        <v>144.95067319633671</v>
      </c>
      <c r="D59">
        <f t="shared" si="0"/>
        <v>51.292621386651824</v>
      </c>
    </row>
    <row r="60" spans="1:4">
      <c r="A60" t="s">
        <v>419</v>
      </c>
      <c r="B60" s="43">
        <v>7186.6</v>
      </c>
      <c r="C60" s="39">
        <f>Ratio!$F$7</f>
        <v>144.95067319633671</v>
      </c>
      <c r="D60">
        <f t="shared" si="0"/>
        <v>49.579624858076372</v>
      </c>
    </row>
    <row r="61" spans="1:4">
      <c r="A61" t="s">
        <v>420</v>
      </c>
      <c r="B61" s="43">
        <v>7042.85</v>
      </c>
      <c r="C61" s="39">
        <f>Ratio!$F$7</f>
        <v>144.95067319633671</v>
      </c>
      <c r="D61">
        <f t="shared" si="0"/>
        <v>48.587908180739596</v>
      </c>
    </row>
    <row r="62" spans="1:4">
      <c r="A62" t="s">
        <v>421</v>
      </c>
      <c r="B62" s="43">
        <v>7208.7</v>
      </c>
      <c r="C62" s="39">
        <f>Ratio!$F$7</f>
        <v>144.95067319633671</v>
      </c>
      <c r="D62">
        <f t="shared" si="0"/>
        <v>49.732090517687801</v>
      </c>
    </row>
    <row r="63" spans="1:4">
      <c r="A63" t="s">
        <v>422</v>
      </c>
      <c r="B63" s="43">
        <v>7324.95</v>
      </c>
      <c r="C63" s="39">
        <f>Ratio!$F$7</f>
        <v>144.95067319633671</v>
      </c>
      <c r="D63">
        <f t="shared" si="0"/>
        <v>50.534087482838409</v>
      </c>
    </row>
    <row r="64" spans="1:4">
      <c r="A64" t="s">
        <v>423</v>
      </c>
      <c r="B64" s="43">
        <v>7273.25</v>
      </c>
      <c r="C64" s="39">
        <f>Ratio!$F$7</f>
        <v>144.95067319633671</v>
      </c>
      <c r="D64">
        <f t="shared" si="0"/>
        <v>50.177414423928418</v>
      </c>
    </row>
    <row r="65" spans="1:4">
      <c r="A65" t="s">
        <v>424</v>
      </c>
      <c r="B65" s="43">
        <v>7067.8</v>
      </c>
      <c r="C65" s="39">
        <f>Ratio!$F$7</f>
        <v>144.95067319633671</v>
      </c>
      <c r="D65">
        <f t="shared" si="0"/>
        <v>48.760035701432138</v>
      </c>
    </row>
    <row r="66" spans="1:4">
      <c r="A66" t="s">
        <v>425</v>
      </c>
      <c r="B66" s="43">
        <v>7149.5</v>
      </c>
      <c r="C66" s="39">
        <f>Ratio!$F$7</f>
        <v>144.95067319633671</v>
      </c>
      <c r="D66">
        <f t="shared" si="0"/>
        <v>49.323675719090673</v>
      </c>
    </row>
    <row r="67" spans="1:4">
      <c r="A67" t="s">
        <v>426</v>
      </c>
      <c r="B67" s="43">
        <v>7170.5</v>
      </c>
      <c r="C67" s="39">
        <f>Ratio!$F$7</f>
        <v>144.95067319633671</v>
      </c>
      <c r="D67">
        <f t="shared" ref="D67:D130" si="1">B67/C67</f>
        <v>49.468552590214657</v>
      </c>
    </row>
    <row r="68" spans="1:4">
      <c r="A68" t="s">
        <v>427</v>
      </c>
      <c r="B68" s="43">
        <v>7572.5</v>
      </c>
      <c r="C68" s="39">
        <f>Ratio!$F$7</f>
        <v>144.95067319633671</v>
      </c>
      <c r="D68">
        <f t="shared" si="1"/>
        <v>52.241909837445149</v>
      </c>
    </row>
    <row r="69" spans="1:4">
      <c r="A69" t="s">
        <v>428</v>
      </c>
      <c r="B69" s="43">
        <v>7669.45</v>
      </c>
      <c r="C69" s="39">
        <f>Ratio!$F$7</f>
        <v>144.95067319633671</v>
      </c>
      <c r="D69">
        <f t="shared" si="1"/>
        <v>52.910758059134196</v>
      </c>
    </row>
    <row r="70" spans="1:4">
      <c r="A70" t="s">
        <v>429</v>
      </c>
      <c r="B70" s="43">
        <v>7854</v>
      </c>
      <c r="C70" s="39">
        <f>Ratio!$F$7</f>
        <v>144.95067319633671</v>
      </c>
      <c r="D70">
        <f t="shared" si="1"/>
        <v>54.183949800368993</v>
      </c>
    </row>
    <row r="71" spans="1:4">
      <c r="A71" t="s">
        <v>430</v>
      </c>
      <c r="B71" s="43">
        <v>7864.4</v>
      </c>
      <c r="C71" s="39">
        <f>Ratio!$F$7</f>
        <v>144.95067319633671</v>
      </c>
      <c r="D71">
        <f t="shared" si="1"/>
        <v>54.255698346068492</v>
      </c>
    </row>
    <row r="72" spans="1:4">
      <c r="A72" t="s">
        <v>431</v>
      </c>
      <c r="B72" s="43">
        <v>8117.15</v>
      </c>
      <c r="C72" s="39">
        <f>Ratio!$F$7</f>
        <v>144.95067319633671</v>
      </c>
      <c r="D72">
        <f t="shared" si="1"/>
        <v>55.999394973524979</v>
      </c>
    </row>
    <row r="73" spans="1:4">
      <c r="A73" t="s">
        <v>432</v>
      </c>
      <c r="B73" s="43">
        <v>8274.75</v>
      </c>
      <c r="C73" s="39">
        <f>Ratio!$F$7</f>
        <v>144.95067319633671</v>
      </c>
      <c r="D73">
        <f t="shared" si="1"/>
        <v>57.086661396817334</v>
      </c>
    </row>
    <row r="74" spans="1:4">
      <c r="A74" t="s">
        <v>433</v>
      </c>
      <c r="B74" s="43">
        <v>8050.35</v>
      </c>
      <c r="C74" s="39">
        <f>Ratio!$F$7</f>
        <v>144.95067319633671</v>
      </c>
      <c r="D74">
        <f t="shared" si="1"/>
        <v>55.538548545378227</v>
      </c>
    </row>
    <row r="75" spans="1:4">
      <c r="A75" t="s">
        <v>434</v>
      </c>
      <c r="B75" s="43">
        <v>7503.1</v>
      </c>
      <c r="C75" s="39">
        <f>Ratio!$F$7</f>
        <v>144.95067319633671</v>
      </c>
      <c r="D75">
        <f t="shared" si="1"/>
        <v>51.763126272873521</v>
      </c>
    </row>
    <row r="76" spans="1:4">
      <c r="A76" t="s">
        <v>435</v>
      </c>
      <c r="B76" s="43">
        <v>7479.85</v>
      </c>
      <c r="C76" s="39">
        <f>Ratio!$F$7</f>
        <v>144.95067319633671</v>
      </c>
      <c r="D76">
        <f t="shared" si="1"/>
        <v>51.602726879843402</v>
      </c>
    </row>
    <row r="77" spans="1:4">
      <c r="A77" t="s">
        <v>436</v>
      </c>
      <c r="B77" s="43">
        <v>7453.45</v>
      </c>
      <c r="C77" s="39">
        <f>Ratio!$F$7</f>
        <v>144.95067319633671</v>
      </c>
      <c r="D77">
        <f t="shared" si="1"/>
        <v>51.420595956144673</v>
      </c>
    </row>
    <row r="78" spans="1:4">
      <c r="A78" t="s">
        <v>437</v>
      </c>
      <c r="B78" s="43">
        <v>7511.65</v>
      </c>
      <c r="C78" s="39">
        <f>Ratio!$F$7</f>
        <v>144.95067319633671</v>
      </c>
      <c r="D78">
        <f t="shared" si="1"/>
        <v>51.822111856116848</v>
      </c>
    </row>
    <row r="79" spans="1:4">
      <c r="A79" t="s">
        <v>438</v>
      </c>
      <c r="B79" s="43">
        <v>7577.55</v>
      </c>
      <c r="C79" s="39">
        <f>Ratio!$F$7</f>
        <v>144.95067319633671</v>
      </c>
      <c r="D79">
        <f t="shared" si="1"/>
        <v>52.27674927550116</v>
      </c>
    </row>
    <row r="80" spans="1:4">
      <c r="A80" t="s">
        <v>439</v>
      </c>
      <c r="B80" s="43">
        <v>7684.6</v>
      </c>
      <c r="C80" s="39">
        <f>Ratio!$F$7</f>
        <v>144.95067319633671</v>
      </c>
      <c r="D80">
        <f t="shared" si="1"/>
        <v>53.015276373302214</v>
      </c>
    </row>
    <row r="81" spans="1:4">
      <c r="A81" t="s">
        <v>440</v>
      </c>
      <c r="B81" s="43">
        <v>7747.4</v>
      </c>
      <c r="C81" s="39">
        <f>Ratio!$F$7</f>
        <v>144.95067319633671</v>
      </c>
      <c r="D81">
        <f t="shared" si="1"/>
        <v>53.448527206949166</v>
      </c>
    </row>
    <row r="82" spans="1:4">
      <c r="A82" t="s">
        <v>441</v>
      </c>
      <c r="B82" s="43">
        <v>7734.25</v>
      </c>
      <c r="C82" s="39">
        <f>Ratio!$F$7</f>
        <v>144.95067319633671</v>
      </c>
      <c r="D82">
        <f t="shared" si="1"/>
        <v>53.357806690031055</v>
      </c>
    </row>
    <row r="83" spans="1:4">
      <c r="A83" t="s">
        <v>442</v>
      </c>
      <c r="B83" s="43">
        <v>7791.75</v>
      </c>
      <c r="C83" s="39">
        <f>Ratio!$F$7</f>
        <v>144.95067319633671</v>
      </c>
      <c r="D83">
        <f t="shared" si="1"/>
        <v>53.754493360965768</v>
      </c>
    </row>
    <row r="84" spans="1:4">
      <c r="A84" t="s">
        <v>443</v>
      </c>
      <c r="B84" s="43">
        <v>7615.55</v>
      </c>
      <c r="C84" s="39">
        <f>Ratio!$F$7</f>
        <v>144.95067319633671</v>
      </c>
      <c r="D84">
        <f t="shared" si="1"/>
        <v>52.538907423249313</v>
      </c>
    </row>
    <row r="85" spans="1:4">
      <c r="A85" t="s">
        <v>444</v>
      </c>
      <c r="B85" s="43">
        <v>7482.4</v>
      </c>
      <c r="C85" s="39">
        <f>Ratio!$F$7</f>
        <v>144.95067319633671</v>
      </c>
      <c r="D85">
        <f t="shared" si="1"/>
        <v>51.620319071337022</v>
      </c>
    </row>
    <row r="86" spans="1:4">
      <c r="A86" t="s">
        <v>445</v>
      </c>
      <c r="B86" s="43">
        <v>7369.7</v>
      </c>
      <c r="C86" s="39">
        <f>Ratio!$F$7</f>
        <v>144.95067319633671</v>
      </c>
      <c r="D86">
        <f t="shared" si="1"/>
        <v>50.842813196304988</v>
      </c>
    </row>
    <row r="87" spans="1:4">
      <c r="A87" t="s">
        <v>446</v>
      </c>
      <c r="B87" s="43">
        <v>7356.25</v>
      </c>
      <c r="C87" s="39">
        <f>Ratio!$F$7</f>
        <v>144.95067319633671</v>
      </c>
      <c r="D87">
        <f t="shared" si="1"/>
        <v>50.750023009799392</v>
      </c>
    </row>
    <row r="88" spans="1:4">
      <c r="A88" t="s">
        <v>447</v>
      </c>
      <c r="B88" s="43">
        <v>7297.35</v>
      </c>
      <c r="C88" s="39">
        <f>Ratio!$F$7</f>
        <v>144.95067319633671</v>
      </c>
      <c r="D88">
        <f t="shared" si="1"/>
        <v>50.343677880789755</v>
      </c>
    </row>
    <row r="89" spans="1:4">
      <c r="A89" t="s">
        <v>448</v>
      </c>
      <c r="B89" s="43">
        <v>7260.6</v>
      </c>
      <c r="C89" s="39">
        <f>Ratio!$F$7</f>
        <v>144.95067319633671</v>
      </c>
      <c r="D89">
        <f t="shared" si="1"/>
        <v>50.090143356322784</v>
      </c>
    </row>
    <row r="90" spans="1:4">
      <c r="A90" t="s">
        <v>449</v>
      </c>
      <c r="B90" s="43">
        <v>7408.9</v>
      </c>
      <c r="C90" s="39">
        <f>Ratio!$F$7</f>
        <v>144.95067319633671</v>
      </c>
      <c r="D90">
        <f t="shared" si="1"/>
        <v>51.113250022403086</v>
      </c>
    </row>
    <row r="91" spans="1:4">
      <c r="A91" t="s">
        <v>450</v>
      </c>
      <c r="B91" s="43">
        <v>7575.25</v>
      </c>
      <c r="C91" s="39">
        <f>Ratio!$F$7</f>
        <v>144.95067319633671</v>
      </c>
      <c r="D91">
        <f t="shared" si="1"/>
        <v>52.260881808663768</v>
      </c>
    </row>
    <row r="92" spans="1:4">
      <c r="A92" t="s">
        <v>451</v>
      </c>
      <c r="B92" s="43">
        <v>7590.75</v>
      </c>
      <c r="C92" s="39">
        <f>Ratio!$F$7</f>
        <v>144.95067319633671</v>
      </c>
      <c r="D92">
        <f t="shared" si="1"/>
        <v>52.367814737350514</v>
      </c>
    </row>
    <row r="93" spans="1:4">
      <c r="A93" t="s">
        <v>452</v>
      </c>
      <c r="B93" s="43">
        <v>7655.65</v>
      </c>
      <c r="C93" s="39">
        <f>Ratio!$F$7</f>
        <v>144.95067319633671</v>
      </c>
      <c r="D93">
        <f t="shared" si="1"/>
        <v>52.815553258109865</v>
      </c>
    </row>
    <row r="94" spans="1:4">
      <c r="A94" t="s">
        <v>453</v>
      </c>
      <c r="B94" s="43">
        <v>7657</v>
      </c>
      <c r="C94" s="39">
        <f>Ratio!$F$7</f>
        <v>144.95067319633671</v>
      </c>
      <c r="D94">
        <f t="shared" si="1"/>
        <v>52.824866771253554</v>
      </c>
    </row>
    <row r="95" spans="1:4">
      <c r="A95" t="s">
        <v>454</v>
      </c>
      <c r="B95" s="43">
        <v>7496.9</v>
      </c>
      <c r="C95" s="39">
        <f>Ratio!$F$7</f>
        <v>144.95067319633671</v>
      </c>
      <c r="D95">
        <f t="shared" si="1"/>
        <v>51.720353101398814</v>
      </c>
    </row>
    <row r="96" spans="1:4">
      <c r="A96" t="s">
        <v>455</v>
      </c>
      <c r="B96" s="43">
        <v>7482.15</v>
      </c>
      <c r="C96" s="39">
        <f>Ratio!$F$7</f>
        <v>144.95067319633671</v>
      </c>
      <c r="D96">
        <f t="shared" si="1"/>
        <v>51.61859434668078</v>
      </c>
    </row>
    <row r="97" spans="1:4">
      <c r="A97" t="s">
        <v>456</v>
      </c>
      <c r="B97" s="43">
        <v>7693.8</v>
      </c>
      <c r="C97" s="39">
        <f>Ratio!$F$7</f>
        <v>144.95067319633671</v>
      </c>
      <c r="D97">
        <f t="shared" si="1"/>
        <v>53.078746240651768</v>
      </c>
    </row>
    <row r="98" spans="1:4">
      <c r="A98" t="s">
        <v>457</v>
      </c>
      <c r="B98" s="43">
        <v>7700.8</v>
      </c>
      <c r="C98" s="39">
        <f>Ratio!$F$7</f>
        <v>144.95067319633671</v>
      </c>
      <c r="D98">
        <f t="shared" si="1"/>
        <v>53.127038531026429</v>
      </c>
    </row>
    <row r="99" spans="1:4">
      <c r="A99" t="s">
        <v>458</v>
      </c>
      <c r="B99" s="43">
        <v>7430</v>
      </c>
      <c r="C99" s="39">
        <f>Ratio!$F$7</f>
        <v>144.95067319633671</v>
      </c>
      <c r="D99">
        <f t="shared" si="1"/>
        <v>51.258816783389562</v>
      </c>
    </row>
    <row r="100" spans="1:4">
      <c r="A100" t="s">
        <v>459</v>
      </c>
      <c r="B100" s="43">
        <v>7492.5</v>
      </c>
      <c r="C100" s="39">
        <f>Ratio!$F$7</f>
        <v>144.95067319633671</v>
      </c>
      <c r="D100">
        <f t="shared" si="1"/>
        <v>51.689997947449029</v>
      </c>
    </row>
    <row r="101" spans="1:4">
      <c r="A101" t="s">
        <v>460</v>
      </c>
      <c r="B101" s="43">
        <v>7199.25</v>
      </c>
      <c r="C101" s="39">
        <f>Ratio!$F$7</f>
        <v>144.95067319633671</v>
      </c>
      <c r="D101">
        <f t="shared" si="1"/>
        <v>49.666895925682006</v>
      </c>
    </row>
    <row r="102" spans="1:4">
      <c r="A102" t="s">
        <v>461</v>
      </c>
      <c r="B102" s="43">
        <v>7258.25</v>
      </c>
      <c r="C102" s="39">
        <f>Ratio!$F$7</f>
        <v>144.95067319633671</v>
      </c>
      <c r="D102">
        <f t="shared" si="1"/>
        <v>50.073930944554149</v>
      </c>
    </row>
    <row r="103" spans="1:4">
      <c r="A103" t="s">
        <v>462</v>
      </c>
      <c r="B103" s="43">
        <v>7170.3</v>
      </c>
      <c r="C103" s="39">
        <f>Ratio!$F$7</f>
        <v>144.95067319633671</v>
      </c>
      <c r="D103">
        <f t="shared" si="1"/>
        <v>49.467172810489664</v>
      </c>
    </row>
    <row r="104" spans="1:4">
      <c r="A104" t="s">
        <v>463</v>
      </c>
      <c r="B104" s="43">
        <v>7162.3</v>
      </c>
      <c r="C104" s="39">
        <f>Ratio!$F$7</f>
        <v>144.95067319633671</v>
      </c>
      <c r="D104">
        <f t="shared" si="1"/>
        <v>49.41198162149005</v>
      </c>
    </row>
    <row r="105" spans="1:4">
      <c r="A105" t="s">
        <v>464</v>
      </c>
      <c r="B105" s="43">
        <v>7338.05</v>
      </c>
      <c r="C105" s="39">
        <f>Ratio!$F$7</f>
        <v>144.95067319633671</v>
      </c>
      <c r="D105">
        <f t="shared" si="1"/>
        <v>50.624463054825277</v>
      </c>
    </row>
    <row r="106" spans="1:4">
      <c r="A106" t="s">
        <v>465</v>
      </c>
      <c r="B106" s="43">
        <v>7384.05</v>
      </c>
      <c r="C106" s="39">
        <f>Ratio!$F$7</f>
        <v>144.95067319633671</v>
      </c>
      <c r="D106">
        <f t="shared" si="1"/>
        <v>50.941812391573045</v>
      </c>
    </row>
    <row r="107" spans="1:4">
      <c r="A107" t="s">
        <v>466</v>
      </c>
      <c r="B107" s="43">
        <v>7423.85</v>
      </c>
      <c r="C107" s="39">
        <f>Ratio!$F$7</f>
        <v>144.95067319633671</v>
      </c>
      <c r="D107">
        <f t="shared" si="1"/>
        <v>51.216388556846113</v>
      </c>
    </row>
    <row r="108" spans="1:4">
      <c r="A108" t="s">
        <v>467</v>
      </c>
      <c r="B108" s="43">
        <v>7403.45</v>
      </c>
      <c r="C108" s="39">
        <f>Ratio!$F$7</f>
        <v>144.95067319633671</v>
      </c>
      <c r="D108">
        <f t="shared" si="1"/>
        <v>51.075651024897098</v>
      </c>
    </row>
    <row r="109" spans="1:4">
      <c r="A109" t="s">
        <v>468</v>
      </c>
      <c r="B109" s="43">
        <v>6952.25</v>
      </c>
      <c r="C109" s="39">
        <f>Ratio!$F$7</f>
        <v>144.95067319633671</v>
      </c>
      <c r="D109">
        <f t="shared" si="1"/>
        <v>47.962867965318992</v>
      </c>
    </row>
    <row r="110" spans="1:4">
      <c r="A110" t="s">
        <v>469</v>
      </c>
      <c r="B110" s="43">
        <v>6846.7</v>
      </c>
      <c r="C110" s="39">
        <f>Ratio!$F$7</f>
        <v>144.95067319633671</v>
      </c>
      <c r="D110">
        <f t="shared" si="1"/>
        <v>47.234689215455361</v>
      </c>
    </row>
    <row r="111" spans="1:4">
      <c r="A111" t="s">
        <v>470</v>
      </c>
      <c r="B111" s="43">
        <v>6831</v>
      </c>
      <c r="C111" s="39">
        <f>Ratio!$F$7</f>
        <v>144.95067319633671</v>
      </c>
      <c r="D111">
        <f t="shared" si="1"/>
        <v>47.126376507043624</v>
      </c>
    </row>
    <row r="112" spans="1:4">
      <c r="A112" t="s">
        <v>471</v>
      </c>
      <c r="B112" s="43">
        <v>6777</v>
      </c>
      <c r="C112" s="39">
        <f>Ratio!$F$7</f>
        <v>144.95067319633671</v>
      </c>
      <c r="D112">
        <f t="shared" si="1"/>
        <v>46.753835981296241</v>
      </c>
    </row>
    <row r="113" spans="1:4">
      <c r="A113" t="s">
        <v>472</v>
      </c>
      <c r="B113" s="43">
        <v>6950.4</v>
      </c>
      <c r="C113" s="39">
        <f>Ratio!$F$7</f>
        <v>144.95067319633671</v>
      </c>
      <c r="D113">
        <f t="shared" si="1"/>
        <v>47.950105002862827</v>
      </c>
    </row>
    <row r="114" spans="1:4">
      <c r="A114" t="s">
        <v>473</v>
      </c>
      <c r="B114" s="43">
        <v>7014.45</v>
      </c>
      <c r="C114" s="39">
        <f>Ratio!$F$7</f>
        <v>144.95067319633671</v>
      </c>
      <c r="D114">
        <f t="shared" si="1"/>
        <v>48.391979459790974</v>
      </c>
    </row>
    <row r="115" spans="1:4">
      <c r="A115" t="s">
        <v>474</v>
      </c>
      <c r="B115" s="43">
        <v>6930.95</v>
      </c>
      <c r="C115" s="39">
        <f>Ratio!$F$7</f>
        <v>144.95067319633671</v>
      </c>
      <c r="D115">
        <f t="shared" si="1"/>
        <v>47.815921424607524</v>
      </c>
    </row>
    <row r="116" spans="1:4">
      <c r="A116" t="s">
        <v>475</v>
      </c>
      <c r="B116" s="43">
        <v>6909</v>
      </c>
      <c r="C116" s="39">
        <f>Ratio!$F$7</f>
        <v>144.95067319633671</v>
      </c>
      <c r="D116">
        <f t="shared" si="1"/>
        <v>47.664490599789836</v>
      </c>
    </row>
    <row r="117" spans="1:4">
      <c r="A117" t="s">
        <v>476</v>
      </c>
      <c r="B117" s="43">
        <v>6894.45</v>
      </c>
      <c r="C117" s="39">
        <f>Ratio!$F$7</f>
        <v>144.95067319633671</v>
      </c>
      <c r="D117">
        <f t="shared" si="1"/>
        <v>47.564111624796794</v>
      </c>
    </row>
    <row r="118" spans="1:4">
      <c r="A118" t="s">
        <v>477</v>
      </c>
      <c r="B118" s="43">
        <v>6873.7</v>
      </c>
      <c r="C118" s="39">
        <f>Ratio!$F$7</f>
        <v>144.95067319633671</v>
      </c>
      <c r="D118">
        <f t="shared" si="1"/>
        <v>47.420959478329053</v>
      </c>
    </row>
    <row r="119" spans="1:4">
      <c r="A119" t="s">
        <v>478</v>
      </c>
      <c r="B119" s="43">
        <v>6802.25</v>
      </c>
      <c r="C119" s="39">
        <f>Ratio!$F$7</f>
        <v>144.95067319633671</v>
      </c>
      <c r="D119">
        <f t="shared" si="1"/>
        <v>46.928033171576267</v>
      </c>
    </row>
    <row r="120" spans="1:4">
      <c r="A120" t="s">
        <v>479</v>
      </c>
      <c r="B120" s="43">
        <v>6781.25</v>
      </c>
      <c r="C120" s="39">
        <f>Ratio!$F$7</f>
        <v>144.95067319633671</v>
      </c>
      <c r="D120">
        <f t="shared" si="1"/>
        <v>46.783156300452283</v>
      </c>
    </row>
    <row r="121" spans="1:4">
      <c r="A121" t="s">
        <v>480</v>
      </c>
      <c r="B121" s="43">
        <v>6877.15</v>
      </c>
      <c r="C121" s="39">
        <f>Ratio!$F$7</f>
        <v>144.95067319633671</v>
      </c>
      <c r="D121">
        <f t="shared" si="1"/>
        <v>47.444760678585133</v>
      </c>
    </row>
    <row r="122" spans="1:4">
      <c r="A122" t="s">
        <v>481</v>
      </c>
      <c r="B122" s="43">
        <v>6846.9</v>
      </c>
      <c r="C122" s="39">
        <f>Ratio!$F$7</f>
        <v>144.95067319633671</v>
      </c>
      <c r="D122">
        <f t="shared" si="1"/>
        <v>47.236068995180347</v>
      </c>
    </row>
    <row r="123" spans="1:4">
      <c r="A123" t="s">
        <v>482</v>
      </c>
      <c r="B123" s="43">
        <v>6863.1</v>
      </c>
      <c r="C123" s="39">
        <f>Ratio!$F$7</f>
        <v>144.95067319633671</v>
      </c>
      <c r="D123">
        <f t="shared" si="1"/>
        <v>47.347831152904568</v>
      </c>
    </row>
    <row r="124" spans="1:4">
      <c r="A124" t="s">
        <v>483</v>
      </c>
      <c r="B124" s="43">
        <v>6792.9</v>
      </c>
      <c r="C124" s="39">
        <f>Ratio!$F$7</f>
        <v>144.95067319633671</v>
      </c>
      <c r="D124">
        <f t="shared" si="1"/>
        <v>46.863528469432971</v>
      </c>
    </row>
    <row r="125" spans="1:4">
      <c r="A125" t="s">
        <v>484</v>
      </c>
      <c r="B125" s="43">
        <v>6784.9</v>
      </c>
      <c r="C125" s="39">
        <f>Ratio!$F$7</f>
        <v>144.95067319633671</v>
      </c>
      <c r="D125">
        <f t="shared" si="1"/>
        <v>46.808337280433356</v>
      </c>
    </row>
    <row r="126" spans="1:4">
      <c r="A126" t="s">
        <v>485</v>
      </c>
      <c r="B126" s="43">
        <v>6846.1</v>
      </c>
      <c r="C126" s="39">
        <f>Ratio!$F$7</f>
        <v>144.95067319633671</v>
      </c>
      <c r="D126">
        <f t="shared" si="1"/>
        <v>47.230549876280392</v>
      </c>
    </row>
    <row r="127" spans="1:4">
      <c r="A127" t="s">
        <v>486</v>
      </c>
      <c r="B127" s="43">
        <v>6796.9</v>
      </c>
      <c r="C127" s="39">
        <f>Ratio!$F$7</f>
        <v>144.95067319633671</v>
      </c>
      <c r="D127">
        <f t="shared" si="1"/>
        <v>46.891124063932772</v>
      </c>
    </row>
    <row r="128" spans="1:4">
      <c r="A128" t="s">
        <v>487</v>
      </c>
      <c r="B128" s="43">
        <v>6624.85</v>
      </c>
      <c r="C128" s="39">
        <f>Ratio!$F$7</f>
        <v>144.95067319633671</v>
      </c>
      <c r="D128">
        <f t="shared" si="1"/>
        <v>45.704168555509874</v>
      </c>
    </row>
    <row r="129" spans="1:4">
      <c r="A129" t="s">
        <v>488</v>
      </c>
      <c r="B129" s="43">
        <v>6608.6</v>
      </c>
      <c r="C129" s="39">
        <f>Ratio!$F$7</f>
        <v>144.95067319633671</v>
      </c>
      <c r="D129">
        <f t="shared" si="1"/>
        <v>45.592061452854416</v>
      </c>
    </row>
    <row r="130" spans="1:4">
      <c r="A130" t="s">
        <v>489</v>
      </c>
      <c r="B130" s="43">
        <v>6711.45</v>
      </c>
      <c r="C130" s="39">
        <f>Ratio!$F$7</f>
        <v>144.95067319633671</v>
      </c>
      <c r="D130">
        <f t="shared" si="1"/>
        <v>46.301613176430671</v>
      </c>
    </row>
    <row r="131" spans="1:4">
      <c r="A131" t="s">
        <v>490</v>
      </c>
      <c r="B131" s="43">
        <v>6803.2</v>
      </c>
      <c r="C131" s="39">
        <f>Ratio!$F$7</f>
        <v>144.95067319633671</v>
      </c>
      <c r="D131">
        <f t="shared" ref="D131:D194" si="2">B131/C131</f>
        <v>46.934587125269971</v>
      </c>
    </row>
    <row r="132" spans="1:4">
      <c r="A132" t="s">
        <v>491</v>
      </c>
      <c r="B132" s="43">
        <v>6825.9</v>
      </c>
      <c r="C132" s="39">
        <f>Ratio!$F$7</f>
        <v>144.95067319633671</v>
      </c>
      <c r="D132">
        <f t="shared" si="2"/>
        <v>47.09119212405637</v>
      </c>
    </row>
    <row r="133" spans="1:4">
      <c r="A133" t="s">
        <v>492</v>
      </c>
      <c r="B133" s="43">
        <v>6850.9</v>
      </c>
      <c r="C133" s="39">
        <f>Ratio!$F$7</f>
        <v>144.95067319633671</v>
      </c>
      <c r="D133">
        <f t="shared" si="2"/>
        <v>47.263664589680154</v>
      </c>
    </row>
    <row r="134" spans="1:4">
      <c r="A134" t="s">
        <v>493</v>
      </c>
      <c r="B134" s="43">
        <v>6840.1</v>
      </c>
      <c r="C134" s="39">
        <f>Ratio!$F$7</f>
        <v>144.95067319633671</v>
      </c>
      <c r="D134">
        <f t="shared" si="2"/>
        <v>47.189156484530685</v>
      </c>
    </row>
    <row r="135" spans="1:4">
      <c r="A135" t="s">
        <v>494</v>
      </c>
      <c r="B135" s="43">
        <v>6885.4</v>
      </c>
      <c r="C135" s="39">
        <f>Ratio!$F$7</f>
        <v>144.95067319633671</v>
      </c>
      <c r="D135">
        <f t="shared" si="2"/>
        <v>47.501676592240983</v>
      </c>
    </row>
    <row r="136" spans="1:4">
      <c r="A136" t="s">
        <v>495</v>
      </c>
      <c r="B136" s="43">
        <v>6826.85</v>
      </c>
      <c r="C136" s="39">
        <f>Ratio!$F$7</f>
        <v>144.95067319633671</v>
      </c>
      <c r="D136">
        <f t="shared" si="2"/>
        <v>47.097746077750074</v>
      </c>
    </row>
    <row r="137" spans="1:4">
      <c r="A137" t="s">
        <v>496</v>
      </c>
      <c r="B137" s="43">
        <v>7002.2</v>
      </c>
      <c r="C137" s="39">
        <f>Ratio!$F$7</f>
        <v>144.95067319633671</v>
      </c>
      <c r="D137">
        <f t="shared" si="2"/>
        <v>48.307467951635317</v>
      </c>
    </row>
    <row r="138" spans="1:4">
      <c r="A138" t="s">
        <v>497</v>
      </c>
      <c r="B138" s="43">
        <v>7012</v>
      </c>
      <c r="C138" s="39">
        <f>Ratio!$F$7</f>
        <v>144.95067319633671</v>
      </c>
      <c r="D138">
        <f t="shared" si="2"/>
        <v>48.37507715815984</v>
      </c>
    </row>
    <row r="139" spans="1:4">
      <c r="A139" t="s">
        <v>498</v>
      </c>
      <c r="B139" s="43">
        <v>7021.5</v>
      </c>
      <c r="C139" s="39">
        <f>Ratio!$F$7</f>
        <v>144.95067319633671</v>
      </c>
      <c r="D139">
        <f t="shared" si="2"/>
        <v>48.440616695096878</v>
      </c>
    </row>
    <row r="140" spans="1:4">
      <c r="A140" t="s">
        <v>499</v>
      </c>
      <c r="B140" s="43">
        <v>7001.95</v>
      </c>
      <c r="C140" s="39">
        <f>Ratio!$F$7</f>
        <v>144.95067319633671</v>
      </c>
      <c r="D140">
        <f t="shared" si="2"/>
        <v>48.305743226979075</v>
      </c>
    </row>
    <row r="141" spans="1:4">
      <c r="A141" t="s">
        <v>500</v>
      </c>
      <c r="B141" s="43">
        <v>7081.75</v>
      </c>
      <c r="C141" s="39">
        <f>Ratio!$F$7</f>
        <v>144.95067319633671</v>
      </c>
      <c r="D141">
        <f t="shared" si="2"/>
        <v>48.85627533725021</v>
      </c>
    </row>
    <row r="142" spans="1:4">
      <c r="A142" t="s">
        <v>501</v>
      </c>
      <c r="B142" s="43">
        <v>7100.8</v>
      </c>
      <c r="C142" s="39">
        <f>Ratio!$F$7</f>
        <v>144.95067319633671</v>
      </c>
      <c r="D142">
        <f t="shared" si="2"/>
        <v>48.987699356055536</v>
      </c>
    </row>
    <row r="143" spans="1:4">
      <c r="A143" t="s">
        <v>502</v>
      </c>
      <c r="B143" s="43">
        <v>7027.55</v>
      </c>
      <c r="C143" s="39">
        <f>Ratio!$F$7</f>
        <v>144.95067319633671</v>
      </c>
      <c r="D143">
        <f t="shared" si="2"/>
        <v>48.482355031777836</v>
      </c>
    </row>
    <row r="144" spans="1:4">
      <c r="A144" t="s">
        <v>503</v>
      </c>
      <c r="B144" s="43">
        <v>7102.9</v>
      </c>
      <c r="C144" s="39">
        <f>Ratio!$F$7</f>
        <v>144.95067319633671</v>
      </c>
      <c r="D144">
        <f t="shared" si="2"/>
        <v>49.002187043167929</v>
      </c>
    </row>
    <row r="145" spans="1:4">
      <c r="A145" t="s">
        <v>504</v>
      </c>
      <c r="B145" s="43">
        <v>7199.4</v>
      </c>
      <c r="C145" s="39">
        <f>Ratio!$F$7</f>
        <v>144.95067319633671</v>
      </c>
      <c r="D145">
        <f t="shared" si="2"/>
        <v>49.667930760475748</v>
      </c>
    </row>
    <row r="146" spans="1:4">
      <c r="A146" t="s">
        <v>505</v>
      </c>
      <c r="B146" s="43">
        <v>7076.95</v>
      </c>
      <c r="C146" s="39">
        <f>Ratio!$F$7</f>
        <v>144.95067319633671</v>
      </c>
      <c r="D146">
        <f t="shared" si="2"/>
        <v>48.823160623850441</v>
      </c>
    </row>
    <row r="147" spans="1:4">
      <c r="A147" t="s">
        <v>506</v>
      </c>
      <c r="B147" s="43">
        <v>6977.7</v>
      </c>
      <c r="C147" s="39">
        <f>Ratio!$F$7</f>
        <v>144.95067319633671</v>
      </c>
      <c r="D147">
        <f t="shared" si="2"/>
        <v>48.138444935324003</v>
      </c>
    </row>
    <row r="148" spans="1:4">
      <c r="A148" t="s">
        <v>507</v>
      </c>
      <c r="B148" s="43">
        <v>6993.5</v>
      </c>
      <c r="C148" s="39">
        <f>Ratio!$F$7</f>
        <v>144.95067319633671</v>
      </c>
      <c r="D148">
        <f t="shared" si="2"/>
        <v>48.24744753359824</v>
      </c>
    </row>
    <row r="149" spans="1:4">
      <c r="A149" t="s">
        <v>508</v>
      </c>
      <c r="B149" s="43">
        <v>7165.05</v>
      </c>
      <c r="C149" s="39">
        <f>Ratio!$F$7</f>
        <v>144.95067319633671</v>
      </c>
      <c r="D149">
        <f t="shared" si="2"/>
        <v>49.430953592708669</v>
      </c>
    </row>
    <row r="150" spans="1:4">
      <c r="A150" t="s">
        <v>509</v>
      </c>
      <c r="B150" s="43">
        <v>7240.25</v>
      </c>
      <c r="C150" s="39">
        <f>Ratio!$F$7</f>
        <v>144.95067319633671</v>
      </c>
      <c r="D150">
        <f t="shared" si="2"/>
        <v>49.94975076930502</v>
      </c>
    </row>
    <row r="151" spans="1:4">
      <c r="A151" t="s">
        <v>510</v>
      </c>
      <c r="B151" s="43">
        <v>7235.8</v>
      </c>
      <c r="C151" s="39">
        <f>Ratio!$F$7</f>
        <v>144.95067319633671</v>
      </c>
      <c r="D151">
        <f t="shared" si="2"/>
        <v>49.919050670423985</v>
      </c>
    </row>
    <row r="152" spans="1:4">
      <c r="A152" t="s">
        <v>511</v>
      </c>
      <c r="B152" s="43">
        <v>7293.85</v>
      </c>
      <c r="C152" s="39">
        <f>Ratio!$F$7</f>
        <v>144.95067319633671</v>
      </c>
      <c r="D152">
        <f t="shared" si="2"/>
        <v>50.319531735602425</v>
      </c>
    </row>
    <row r="153" spans="1:4">
      <c r="A153" t="s">
        <v>512</v>
      </c>
      <c r="B153" s="43">
        <v>7299.55</v>
      </c>
      <c r="C153" s="39">
        <f>Ratio!$F$7</f>
        <v>144.95067319633671</v>
      </c>
      <c r="D153">
        <f t="shared" si="2"/>
        <v>50.358855457764648</v>
      </c>
    </row>
    <row r="154" spans="1:4">
      <c r="A154" t="s">
        <v>513</v>
      </c>
      <c r="B154" s="43">
        <v>7232.7</v>
      </c>
      <c r="C154" s="39">
        <f>Ratio!$F$7</f>
        <v>144.95067319633671</v>
      </c>
      <c r="D154">
        <f t="shared" si="2"/>
        <v>49.897664084686632</v>
      </c>
    </row>
    <row r="155" spans="1:4">
      <c r="A155" t="s">
        <v>514</v>
      </c>
      <c r="B155" s="43">
        <v>7165.55</v>
      </c>
      <c r="C155" s="39">
        <f>Ratio!$F$7</f>
        <v>144.95067319633671</v>
      </c>
      <c r="D155">
        <f t="shared" si="2"/>
        <v>49.434403042021145</v>
      </c>
    </row>
    <row r="156" spans="1:4">
      <c r="A156" t="s">
        <v>515</v>
      </c>
      <c r="B156" s="43">
        <v>7303.55</v>
      </c>
      <c r="C156" s="39">
        <f>Ratio!$F$7</f>
        <v>144.95067319633671</v>
      </c>
      <c r="D156">
        <f t="shared" si="2"/>
        <v>50.386451052264448</v>
      </c>
    </row>
    <row r="157" spans="1:4">
      <c r="A157" t="s">
        <v>516</v>
      </c>
      <c r="B157" s="43">
        <v>7307</v>
      </c>
      <c r="C157" s="39">
        <f>Ratio!$F$7</f>
        <v>144.95067319633671</v>
      </c>
      <c r="D157">
        <f t="shared" si="2"/>
        <v>50.410252252520529</v>
      </c>
    </row>
    <row r="158" spans="1:4">
      <c r="A158" t="s">
        <v>517</v>
      </c>
      <c r="B158" s="43">
        <v>7326.75</v>
      </c>
      <c r="C158" s="39">
        <f>Ratio!$F$7</f>
        <v>144.95067319633671</v>
      </c>
      <c r="D158">
        <f t="shared" si="2"/>
        <v>50.546505500363324</v>
      </c>
    </row>
    <row r="159" spans="1:4">
      <c r="A159" t="s">
        <v>518</v>
      </c>
      <c r="B159" s="43">
        <v>7430.35</v>
      </c>
      <c r="C159" s="39">
        <f>Ratio!$F$7</f>
        <v>144.95067319633671</v>
      </c>
      <c r="D159">
        <f t="shared" si="2"/>
        <v>51.261231397908297</v>
      </c>
    </row>
    <row r="160" spans="1:4">
      <c r="A160" t="s">
        <v>519</v>
      </c>
      <c r="B160" s="43">
        <v>7470.1</v>
      </c>
      <c r="C160" s="39">
        <f>Ratio!$F$7</f>
        <v>144.95067319633671</v>
      </c>
      <c r="D160">
        <f t="shared" si="2"/>
        <v>51.535462618250122</v>
      </c>
    </row>
    <row r="161" spans="1:4">
      <c r="A161" t="s">
        <v>520</v>
      </c>
      <c r="B161" s="43">
        <v>7425.7</v>
      </c>
      <c r="C161" s="39">
        <f>Ratio!$F$7</f>
        <v>144.95067319633671</v>
      </c>
      <c r="D161">
        <f t="shared" si="2"/>
        <v>51.22915151930227</v>
      </c>
    </row>
    <row r="162" spans="1:4">
      <c r="A162" t="s">
        <v>521</v>
      </c>
      <c r="B162" s="43">
        <v>7401.2</v>
      </c>
      <c r="C162" s="39">
        <f>Ratio!$F$7</f>
        <v>144.95067319633671</v>
      </c>
      <c r="D162">
        <f t="shared" si="2"/>
        <v>51.060128502990963</v>
      </c>
    </row>
    <row r="163" spans="1:4">
      <c r="A163" t="s">
        <v>522</v>
      </c>
      <c r="B163" s="43">
        <v>7449.4</v>
      </c>
      <c r="C163" s="39">
        <f>Ratio!$F$7</f>
        <v>144.95067319633671</v>
      </c>
      <c r="D163">
        <f t="shared" si="2"/>
        <v>51.392655416713623</v>
      </c>
    </row>
    <row r="164" spans="1:4">
      <c r="A164" t="s">
        <v>523</v>
      </c>
      <c r="B164" s="43">
        <v>7514.95</v>
      </c>
      <c r="C164" s="39">
        <f>Ratio!$F$7</f>
        <v>144.95067319633671</v>
      </c>
      <c r="D164">
        <f t="shared" si="2"/>
        <v>51.844878221579194</v>
      </c>
    </row>
    <row r="165" spans="1:4">
      <c r="A165" t="s">
        <v>524</v>
      </c>
      <c r="B165" s="43">
        <v>7599.45</v>
      </c>
      <c r="C165" s="39">
        <f>Ratio!$F$7</f>
        <v>144.95067319633671</v>
      </c>
      <c r="D165">
        <f t="shared" si="2"/>
        <v>52.427835155387591</v>
      </c>
    </row>
    <row r="166" spans="1:4">
      <c r="A166" t="s">
        <v>525</v>
      </c>
      <c r="B166" s="43">
        <v>7573.85</v>
      </c>
      <c r="C166" s="39">
        <f>Ratio!$F$7</f>
        <v>144.95067319633671</v>
      </c>
      <c r="D166">
        <f t="shared" si="2"/>
        <v>52.251223350588837</v>
      </c>
    </row>
    <row r="167" spans="1:4">
      <c r="A167" t="s">
        <v>526</v>
      </c>
      <c r="B167" s="43">
        <v>7584.4</v>
      </c>
      <c r="C167" s="39">
        <f>Ratio!$F$7</f>
        <v>144.95067319633671</v>
      </c>
      <c r="D167">
        <f t="shared" si="2"/>
        <v>52.324006731082072</v>
      </c>
    </row>
    <row r="168" spans="1:4">
      <c r="A168" t="s">
        <v>527</v>
      </c>
      <c r="B168" s="43">
        <v>7515.9</v>
      </c>
      <c r="C168" s="39">
        <f>Ratio!$F$7</f>
        <v>144.95067319633671</v>
      </c>
      <c r="D168">
        <f t="shared" si="2"/>
        <v>51.851432175272897</v>
      </c>
    </row>
    <row r="169" spans="1:4">
      <c r="A169" t="s">
        <v>528</v>
      </c>
      <c r="B169" s="43">
        <v>7487.5</v>
      </c>
      <c r="C169" s="39">
        <f>Ratio!$F$7</f>
        <v>144.95067319633671</v>
      </c>
      <c r="D169">
        <f t="shared" si="2"/>
        <v>51.655503454324275</v>
      </c>
    </row>
    <row r="170" spans="1:4">
      <c r="A170" t="s">
        <v>529</v>
      </c>
      <c r="B170" s="43">
        <v>7596.25</v>
      </c>
      <c r="C170" s="39">
        <f>Ratio!$F$7</f>
        <v>144.95067319633671</v>
      </c>
      <c r="D170">
        <f t="shared" si="2"/>
        <v>52.405758679787752</v>
      </c>
    </row>
    <row r="171" spans="1:4">
      <c r="A171" t="s">
        <v>530</v>
      </c>
      <c r="B171" s="43">
        <v>7649</v>
      </c>
      <c r="C171" s="39">
        <f>Ratio!$F$7</f>
        <v>144.95067319633671</v>
      </c>
      <c r="D171">
        <f t="shared" si="2"/>
        <v>52.769675582253939</v>
      </c>
    </row>
    <row r="172" spans="1:4">
      <c r="A172" t="s">
        <v>531</v>
      </c>
      <c r="B172" s="43">
        <v>7527.45</v>
      </c>
      <c r="C172" s="39">
        <f>Ratio!$F$7</f>
        <v>144.95067319633671</v>
      </c>
      <c r="D172">
        <f t="shared" si="2"/>
        <v>51.931114454391086</v>
      </c>
    </row>
    <row r="173" spans="1:4">
      <c r="A173" t="s">
        <v>532</v>
      </c>
      <c r="B173" s="43">
        <v>7432.7</v>
      </c>
      <c r="C173" s="39">
        <f>Ratio!$F$7</f>
        <v>144.95067319633671</v>
      </c>
      <c r="D173">
        <f t="shared" si="2"/>
        <v>51.277443809676932</v>
      </c>
    </row>
    <row r="174" spans="1:4">
      <c r="A174" t="s">
        <v>533</v>
      </c>
      <c r="B174" s="43">
        <v>7265.4</v>
      </c>
      <c r="C174" s="39">
        <f>Ratio!$F$7</f>
        <v>144.95067319633671</v>
      </c>
      <c r="D174">
        <f t="shared" si="2"/>
        <v>50.123258069722546</v>
      </c>
    </row>
    <row r="175" spans="1:4">
      <c r="A175" t="s">
        <v>534</v>
      </c>
      <c r="B175" s="43">
        <v>6899.9</v>
      </c>
      <c r="C175" s="39">
        <f>Ratio!$F$7</f>
        <v>144.95067319633671</v>
      </c>
      <c r="D175">
        <f t="shared" si="2"/>
        <v>47.601710622302775</v>
      </c>
    </row>
    <row r="176" spans="1:4">
      <c r="A176" t="s">
        <v>535</v>
      </c>
      <c r="B176" s="43">
        <v>6959.35</v>
      </c>
      <c r="C176" s="39">
        <f>Ratio!$F$7</f>
        <v>144.95067319633671</v>
      </c>
      <c r="D176">
        <f t="shared" si="2"/>
        <v>48.011850145556146</v>
      </c>
    </row>
    <row r="177" spans="1:4">
      <c r="A177" t="s">
        <v>536</v>
      </c>
      <c r="B177" s="43">
        <v>6969.35</v>
      </c>
      <c r="C177" s="39">
        <f>Ratio!$F$7</f>
        <v>144.95067319633671</v>
      </c>
      <c r="D177">
        <f t="shared" si="2"/>
        <v>48.080839131805661</v>
      </c>
    </row>
    <row r="178" spans="1:4">
      <c r="A178" t="s">
        <v>537</v>
      </c>
      <c r="B178" s="43">
        <v>7114.25</v>
      </c>
      <c r="C178" s="39">
        <f>Ratio!$F$7</f>
        <v>144.95067319633671</v>
      </c>
      <c r="D178">
        <f t="shared" si="2"/>
        <v>49.080489542561132</v>
      </c>
    </row>
    <row r="179" spans="1:4">
      <c r="A179" t="s">
        <v>538</v>
      </c>
      <c r="B179" s="43">
        <v>7166.25</v>
      </c>
      <c r="C179" s="39">
        <f>Ratio!$F$7</f>
        <v>144.95067319633671</v>
      </c>
      <c r="D179">
        <f t="shared" si="2"/>
        <v>49.439232271058607</v>
      </c>
    </row>
    <row r="180" spans="1:4">
      <c r="A180" t="s">
        <v>539</v>
      </c>
      <c r="B180" s="43">
        <v>7177.85</v>
      </c>
      <c r="C180" s="39">
        <f>Ratio!$F$7</f>
        <v>144.95067319633671</v>
      </c>
      <c r="D180">
        <f t="shared" si="2"/>
        <v>49.519259495108052</v>
      </c>
    </row>
    <row r="181" spans="1:4">
      <c r="A181" t="s">
        <v>540</v>
      </c>
      <c r="B181" s="43">
        <v>7223.8</v>
      </c>
      <c r="C181" s="39">
        <f>Ratio!$F$7</f>
        <v>144.95067319633671</v>
      </c>
      <c r="D181">
        <f t="shared" si="2"/>
        <v>49.83626388692457</v>
      </c>
    </row>
    <row r="182" spans="1:4">
      <c r="A182" t="s">
        <v>541</v>
      </c>
      <c r="B182" s="43">
        <v>7199.9</v>
      </c>
      <c r="C182" s="39">
        <f>Ratio!$F$7</f>
        <v>144.95067319633671</v>
      </c>
      <c r="D182">
        <f t="shared" si="2"/>
        <v>49.671380209788225</v>
      </c>
    </row>
    <row r="183" spans="1:4">
      <c r="A183" t="s">
        <v>542</v>
      </c>
      <c r="B183" s="43">
        <v>7239</v>
      </c>
      <c r="C183" s="39">
        <f>Ratio!$F$7</f>
        <v>144.95067319633671</v>
      </c>
      <c r="D183">
        <f t="shared" si="2"/>
        <v>49.941127146023831</v>
      </c>
    </row>
    <row r="184" spans="1:4">
      <c r="A184" t="s">
        <v>543</v>
      </c>
      <c r="B184" s="43">
        <v>7336.75</v>
      </c>
      <c r="C184" s="39">
        <f>Ratio!$F$7</f>
        <v>144.95067319633671</v>
      </c>
      <c r="D184">
        <f t="shared" si="2"/>
        <v>50.615494486612839</v>
      </c>
    </row>
    <row r="185" spans="1:4">
      <c r="A185" t="s">
        <v>544</v>
      </c>
      <c r="B185" s="43">
        <v>7275.65</v>
      </c>
      <c r="C185" s="39">
        <f>Ratio!$F$7</f>
        <v>144.95067319633671</v>
      </c>
      <c r="D185">
        <f t="shared" si="2"/>
        <v>50.193971780628303</v>
      </c>
    </row>
    <row r="186" spans="1:4">
      <c r="A186" t="s">
        <v>545</v>
      </c>
      <c r="B186" s="43">
        <v>7214.7</v>
      </c>
      <c r="C186" s="39">
        <f>Ratio!$F$7</f>
        <v>144.95067319633671</v>
      </c>
      <c r="D186">
        <f t="shared" si="2"/>
        <v>49.773483909437509</v>
      </c>
    </row>
    <row r="187" spans="1:4">
      <c r="A187" t="s">
        <v>546</v>
      </c>
      <c r="B187" s="43">
        <v>7209.5</v>
      </c>
      <c r="C187" s="39">
        <f>Ratio!$F$7</f>
        <v>144.95067319633671</v>
      </c>
      <c r="D187">
        <f t="shared" si="2"/>
        <v>49.737609636587763</v>
      </c>
    </row>
    <row r="188" spans="1:4">
      <c r="A188" t="s">
        <v>547</v>
      </c>
      <c r="B188" s="43">
        <v>7184.7</v>
      </c>
      <c r="C188" s="39">
        <f>Ratio!$F$7</f>
        <v>144.95067319633671</v>
      </c>
      <c r="D188">
        <f t="shared" si="2"/>
        <v>49.566516950688964</v>
      </c>
    </row>
    <row r="189" spans="1:4">
      <c r="A189" t="s">
        <v>548</v>
      </c>
      <c r="B189" s="43">
        <v>7091.15</v>
      </c>
      <c r="C189" s="39">
        <f>Ratio!$F$7</f>
        <v>144.95067319633671</v>
      </c>
      <c r="D189">
        <f t="shared" si="2"/>
        <v>48.921124984324749</v>
      </c>
    </row>
    <row r="190" spans="1:4">
      <c r="A190" t="s">
        <v>549</v>
      </c>
      <c r="B190" s="43">
        <v>7086.3</v>
      </c>
      <c r="C190" s="39">
        <f>Ratio!$F$7</f>
        <v>144.95067319633671</v>
      </c>
      <c r="D190">
        <f t="shared" si="2"/>
        <v>48.887665325993737</v>
      </c>
    </row>
    <row r="191" spans="1:4">
      <c r="A191" t="s">
        <v>550</v>
      </c>
      <c r="B191" s="43">
        <v>6970</v>
      </c>
      <c r="C191" s="39">
        <f>Ratio!$F$7</f>
        <v>144.95067319633671</v>
      </c>
      <c r="D191">
        <f t="shared" si="2"/>
        <v>48.08532341591188</v>
      </c>
    </row>
    <row r="192" spans="1:4">
      <c r="A192" t="s">
        <v>551</v>
      </c>
      <c r="B192" s="43">
        <v>6968.9</v>
      </c>
      <c r="C192" s="39">
        <f>Ratio!$F$7</f>
        <v>144.95067319633671</v>
      </c>
      <c r="D192">
        <f t="shared" si="2"/>
        <v>48.077734627424434</v>
      </c>
    </row>
    <row r="193" spans="1:4">
      <c r="A193" t="s">
        <v>552</v>
      </c>
      <c r="B193" s="43">
        <v>7034.3</v>
      </c>
      <c r="C193" s="39">
        <f>Ratio!$F$7</f>
        <v>144.95067319633671</v>
      </c>
      <c r="D193">
        <f t="shared" si="2"/>
        <v>48.528922597496262</v>
      </c>
    </row>
    <row r="194" spans="1:4">
      <c r="A194" t="s">
        <v>553</v>
      </c>
      <c r="B194" s="43">
        <v>6911.8</v>
      </c>
      <c r="C194" s="39">
        <f>Ratio!$F$7</f>
        <v>144.95067319633671</v>
      </c>
      <c r="D194">
        <f t="shared" si="2"/>
        <v>47.683807515939705</v>
      </c>
    </row>
    <row r="195" spans="1:4">
      <c r="A195" t="s">
        <v>554</v>
      </c>
      <c r="B195" s="43">
        <v>6871.6</v>
      </c>
      <c r="C195" s="39">
        <f>Ratio!$F$7</f>
        <v>144.95067319633671</v>
      </c>
      <c r="D195">
        <f t="shared" ref="D195:D258" si="3">B195/C195</f>
        <v>47.406471791216653</v>
      </c>
    </row>
    <row r="196" spans="1:4">
      <c r="A196" t="s">
        <v>555</v>
      </c>
      <c r="B196" s="43">
        <v>6814.65</v>
      </c>
      <c r="C196" s="39">
        <f>Ratio!$F$7</f>
        <v>144.95067319633671</v>
      </c>
      <c r="D196">
        <f t="shared" si="3"/>
        <v>47.013579514525667</v>
      </c>
    </row>
    <row r="197" spans="1:4">
      <c r="A197" t="s">
        <v>556</v>
      </c>
      <c r="B197" s="43">
        <v>6737.85</v>
      </c>
      <c r="C197" s="39">
        <f>Ratio!$F$7</f>
        <v>144.95067319633671</v>
      </c>
      <c r="D197">
        <f t="shared" si="3"/>
        <v>46.483744100129393</v>
      </c>
    </row>
    <row r="198" spans="1:4">
      <c r="A198" t="s">
        <v>557</v>
      </c>
      <c r="B198" s="43">
        <v>6775.9</v>
      </c>
      <c r="C198" s="39">
        <f>Ratio!$F$7</f>
        <v>144.95067319633671</v>
      </c>
      <c r="D198">
        <f t="shared" si="3"/>
        <v>46.746247192808795</v>
      </c>
    </row>
    <row r="199" spans="1:4">
      <c r="A199" t="s">
        <v>558</v>
      </c>
      <c r="B199" s="43">
        <v>6811.1</v>
      </c>
      <c r="C199" s="39">
        <f>Ratio!$F$7</f>
        <v>144.95067319633671</v>
      </c>
      <c r="D199">
        <f t="shared" si="3"/>
        <v>46.989088424407093</v>
      </c>
    </row>
    <row r="200" spans="1:4">
      <c r="A200" t="s">
        <v>559</v>
      </c>
      <c r="B200" s="43">
        <v>6717.85</v>
      </c>
      <c r="C200" s="39">
        <f>Ratio!$F$7</f>
        <v>144.95067319633671</v>
      </c>
      <c r="D200">
        <f t="shared" si="3"/>
        <v>46.345766127630363</v>
      </c>
    </row>
    <row r="201" spans="1:4">
      <c r="A201" t="s">
        <v>560</v>
      </c>
      <c r="B201" s="43">
        <v>6736.4</v>
      </c>
      <c r="C201" s="39">
        <f>Ratio!$F$7</f>
        <v>144.95067319633671</v>
      </c>
      <c r="D201">
        <f t="shared" si="3"/>
        <v>46.473740697123212</v>
      </c>
    </row>
    <row r="202" spans="1:4">
      <c r="A202" t="s">
        <v>561</v>
      </c>
      <c r="B202" s="43">
        <v>6817.55</v>
      </c>
      <c r="C202" s="39">
        <f>Ratio!$F$7</f>
        <v>144.95067319633671</v>
      </c>
      <c r="D202">
        <f t="shared" si="3"/>
        <v>47.033586320538028</v>
      </c>
    </row>
    <row r="203" spans="1:4">
      <c r="A203" t="s">
        <v>562</v>
      </c>
      <c r="B203" s="43">
        <v>6736.65</v>
      </c>
      <c r="C203" s="39">
        <f>Ratio!$F$7</f>
        <v>144.95067319633671</v>
      </c>
      <c r="D203">
        <f t="shared" si="3"/>
        <v>46.475465421779447</v>
      </c>
    </row>
    <row r="204" spans="1:4">
      <c r="A204" t="s">
        <v>563</v>
      </c>
      <c r="B204" s="43">
        <v>6764</v>
      </c>
      <c r="C204" s="39">
        <f>Ratio!$F$7</f>
        <v>144.95067319633671</v>
      </c>
      <c r="D204">
        <f t="shared" si="3"/>
        <v>46.664150299171872</v>
      </c>
    </row>
    <row r="205" spans="1:4">
      <c r="A205" t="s">
        <v>564</v>
      </c>
      <c r="B205" s="43">
        <v>6703.05</v>
      </c>
      <c r="C205" s="39">
        <f>Ratio!$F$7</f>
        <v>144.95067319633671</v>
      </c>
      <c r="D205">
        <f t="shared" si="3"/>
        <v>46.243662427981079</v>
      </c>
    </row>
    <row r="206" spans="1:4">
      <c r="A206" t="s">
        <v>565</v>
      </c>
      <c r="B206" s="43">
        <v>6666.65</v>
      </c>
      <c r="C206" s="39">
        <f>Ratio!$F$7</f>
        <v>144.95067319633671</v>
      </c>
      <c r="D206">
        <f t="shared" si="3"/>
        <v>45.992542518032842</v>
      </c>
    </row>
    <row r="207" spans="1:4">
      <c r="A207" t="s">
        <v>566</v>
      </c>
      <c r="B207" s="43">
        <v>6590.1</v>
      </c>
      <c r="C207" s="39">
        <f>Ratio!$F$7</f>
        <v>144.95067319633671</v>
      </c>
      <c r="D207">
        <f t="shared" si="3"/>
        <v>45.46443182829281</v>
      </c>
    </row>
    <row r="208" spans="1:4">
      <c r="A208" t="s">
        <v>567</v>
      </c>
      <c r="B208" s="43">
        <v>6508.25</v>
      </c>
      <c r="C208" s="39">
        <f>Ratio!$F$7</f>
        <v>144.95067319633671</v>
      </c>
      <c r="D208">
        <f t="shared" si="3"/>
        <v>44.899756975840532</v>
      </c>
    </row>
    <row r="209" spans="1:4">
      <c r="A209" t="s">
        <v>568</v>
      </c>
      <c r="B209" s="43">
        <v>6597.85</v>
      </c>
      <c r="C209" s="39">
        <f>Ratio!$F$7</f>
        <v>144.95067319633671</v>
      </c>
      <c r="D209">
        <f t="shared" si="3"/>
        <v>45.517898292636183</v>
      </c>
    </row>
    <row r="210" spans="1:4">
      <c r="A210" t="s">
        <v>569</v>
      </c>
      <c r="B210" s="43">
        <v>6455.65</v>
      </c>
      <c r="C210" s="39">
        <f>Ratio!$F$7</f>
        <v>144.95067319633671</v>
      </c>
      <c r="D210">
        <f t="shared" si="3"/>
        <v>44.53687490816808</v>
      </c>
    </row>
    <row r="211" spans="1:4">
      <c r="A211" t="s">
        <v>570</v>
      </c>
      <c r="B211" s="43">
        <v>6565.65</v>
      </c>
      <c r="C211" s="39">
        <f>Ratio!$F$7</f>
        <v>144.95067319633671</v>
      </c>
      <c r="D211">
        <f t="shared" si="3"/>
        <v>45.295753756912745</v>
      </c>
    </row>
    <row r="212" spans="1:4">
      <c r="A212" t="s">
        <v>571</v>
      </c>
      <c r="B212" s="43">
        <v>6573.8</v>
      </c>
      <c r="C212" s="39">
        <f>Ratio!$F$7</f>
        <v>144.95067319633671</v>
      </c>
      <c r="D212">
        <f t="shared" si="3"/>
        <v>45.351979780706102</v>
      </c>
    </row>
    <row r="213" spans="1:4">
      <c r="A213" t="s">
        <v>572</v>
      </c>
      <c r="B213" s="43">
        <v>6568.75</v>
      </c>
      <c r="C213" s="39">
        <f>Ratio!$F$7</f>
        <v>144.95067319633671</v>
      </c>
      <c r="D213">
        <f t="shared" si="3"/>
        <v>45.317140342650092</v>
      </c>
    </row>
    <row r="214" spans="1:4">
      <c r="A214" t="s">
        <v>573</v>
      </c>
      <c r="B214" s="43">
        <v>6638.9</v>
      </c>
      <c r="C214" s="39">
        <f>Ratio!$F$7</f>
        <v>144.95067319633671</v>
      </c>
      <c r="D214">
        <f t="shared" si="3"/>
        <v>45.801098081190439</v>
      </c>
    </row>
    <row r="215" spans="1:4">
      <c r="A215" t="s">
        <v>574</v>
      </c>
      <c r="B215" s="43">
        <v>6676.1</v>
      </c>
      <c r="C215" s="39">
        <f>Ratio!$F$7</f>
        <v>144.95067319633671</v>
      </c>
      <c r="D215">
        <f t="shared" si="3"/>
        <v>46.057737110038637</v>
      </c>
    </row>
    <row r="216" spans="1:4">
      <c r="A216" t="s">
        <v>575</v>
      </c>
      <c r="B216" s="43">
        <v>6650.1</v>
      </c>
      <c r="C216" s="39">
        <f>Ratio!$F$7</f>
        <v>144.95067319633671</v>
      </c>
      <c r="D216">
        <f t="shared" si="3"/>
        <v>45.8783657457899</v>
      </c>
    </row>
    <row r="217" spans="1:4">
      <c r="A217" t="s">
        <v>576</v>
      </c>
      <c r="B217" s="43">
        <v>6646.65</v>
      </c>
      <c r="C217" s="39">
        <f>Ratio!$F$7</f>
        <v>144.95067319633671</v>
      </c>
      <c r="D217">
        <f t="shared" si="3"/>
        <v>45.854564545533812</v>
      </c>
    </row>
    <row r="218" spans="1:4">
      <c r="A218" t="s">
        <v>577</v>
      </c>
      <c r="B218" s="43">
        <v>6511.75</v>
      </c>
      <c r="C218" s="39">
        <f>Ratio!$F$7</f>
        <v>144.95067319633671</v>
      </c>
      <c r="D218">
        <f t="shared" si="3"/>
        <v>44.923903121027863</v>
      </c>
    </row>
    <row r="219" spans="1:4">
      <c r="A219" t="s">
        <v>578</v>
      </c>
      <c r="B219" s="43">
        <v>6648.1</v>
      </c>
      <c r="C219" s="39">
        <f>Ratio!$F$7</f>
        <v>144.95067319633671</v>
      </c>
      <c r="D219">
        <f t="shared" si="3"/>
        <v>45.86456794854</v>
      </c>
    </row>
    <row r="220" spans="1:4">
      <c r="A220" t="s">
        <v>579</v>
      </c>
      <c r="B220" s="43">
        <v>6644.25</v>
      </c>
      <c r="C220" s="39">
        <f>Ratio!$F$7</f>
        <v>144.95067319633671</v>
      </c>
      <c r="D220">
        <f t="shared" si="3"/>
        <v>45.838007188833934</v>
      </c>
    </row>
    <row r="221" spans="1:4">
      <c r="A221" t="s">
        <v>580</v>
      </c>
      <c r="B221" s="43">
        <v>6815.8</v>
      </c>
      <c r="C221" s="39">
        <f>Ratio!$F$7</f>
        <v>144.95067319633671</v>
      </c>
      <c r="D221">
        <f t="shared" si="3"/>
        <v>47.021513247944362</v>
      </c>
    </row>
    <row r="222" spans="1:4">
      <c r="A222" t="s">
        <v>581</v>
      </c>
      <c r="B222" s="43">
        <v>6520.6</v>
      </c>
      <c r="C222" s="39">
        <f>Ratio!$F$7</f>
        <v>144.95067319633671</v>
      </c>
      <c r="D222">
        <f t="shared" si="3"/>
        <v>44.984958373858682</v>
      </c>
    </row>
    <row r="223" spans="1:4">
      <c r="A223" t="s">
        <v>582</v>
      </c>
      <c r="B223" s="43">
        <v>6827.1</v>
      </c>
      <c r="C223" s="39">
        <f>Ratio!$F$7</f>
        <v>144.95067319633671</v>
      </c>
      <c r="D223">
        <f t="shared" si="3"/>
        <v>47.099470802406316</v>
      </c>
    </row>
    <row r="224" spans="1:4">
      <c r="A224" t="s">
        <v>583</v>
      </c>
      <c r="B224" s="43">
        <v>6826.85</v>
      </c>
      <c r="C224" s="39">
        <f>Ratio!$F$7</f>
        <v>144.95067319633671</v>
      </c>
      <c r="D224">
        <f t="shared" si="3"/>
        <v>47.097746077750074</v>
      </c>
    </row>
    <row r="225" spans="1:4">
      <c r="A225" t="s">
        <v>584</v>
      </c>
      <c r="B225" s="43">
        <v>6865</v>
      </c>
      <c r="C225" s="39">
        <f>Ratio!$F$7</f>
        <v>144.95067319633671</v>
      </c>
      <c r="D225">
        <f t="shared" si="3"/>
        <v>47.360939060291976</v>
      </c>
    </row>
    <row r="226" spans="1:4">
      <c r="A226" t="s">
        <v>585</v>
      </c>
      <c r="B226" s="43">
        <v>6751.3</v>
      </c>
      <c r="C226" s="39">
        <f>Ratio!$F$7</f>
        <v>144.95067319633671</v>
      </c>
      <c r="D226">
        <f t="shared" si="3"/>
        <v>46.576534286634988</v>
      </c>
    </row>
    <row r="227" spans="1:4">
      <c r="A227" t="s">
        <v>586</v>
      </c>
      <c r="B227" s="43">
        <v>6768.55</v>
      </c>
      <c r="C227" s="39">
        <f>Ratio!$F$7</f>
        <v>144.95067319633671</v>
      </c>
      <c r="D227">
        <f t="shared" si="3"/>
        <v>46.695540287915406</v>
      </c>
    </row>
    <row r="228" spans="1:4">
      <c r="A228" t="s">
        <v>587</v>
      </c>
      <c r="B228" s="43">
        <v>6923.9</v>
      </c>
      <c r="C228" s="39">
        <f>Ratio!$F$7</f>
        <v>144.95067319633671</v>
      </c>
      <c r="D228">
        <f t="shared" si="3"/>
        <v>47.767284189301613</v>
      </c>
    </row>
    <row r="229" spans="1:4">
      <c r="A229" t="s">
        <v>588</v>
      </c>
      <c r="B229" s="43">
        <v>6859.2</v>
      </c>
      <c r="C229" s="39">
        <f>Ratio!$F$7</f>
        <v>144.95067319633671</v>
      </c>
      <c r="D229">
        <f t="shared" si="3"/>
        <v>47.320925448267253</v>
      </c>
    </row>
    <row r="230" spans="1:4">
      <c r="A230" t="s">
        <v>589</v>
      </c>
      <c r="B230" s="43">
        <v>6851.8</v>
      </c>
      <c r="C230" s="39">
        <f>Ratio!$F$7</f>
        <v>144.95067319633671</v>
      </c>
      <c r="D230">
        <f t="shared" si="3"/>
        <v>47.269873598442615</v>
      </c>
    </row>
    <row r="231" spans="1:4">
      <c r="A231" t="s">
        <v>590</v>
      </c>
      <c r="B231" s="43">
        <v>6784.45</v>
      </c>
      <c r="C231" s="39">
        <f>Ratio!$F$7</f>
        <v>144.95067319633671</v>
      </c>
      <c r="D231">
        <f t="shared" si="3"/>
        <v>46.805232776052129</v>
      </c>
    </row>
    <row r="232" spans="1:4">
      <c r="A232" t="s">
        <v>591</v>
      </c>
      <c r="B232" s="43">
        <v>6786.85</v>
      </c>
      <c r="C232" s="39">
        <f>Ratio!$F$7</f>
        <v>144.95067319633671</v>
      </c>
      <c r="D232">
        <f t="shared" si="3"/>
        <v>46.821790132752014</v>
      </c>
    </row>
    <row r="233" spans="1:4">
      <c r="A233" t="s">
        <v>592</v>
      </c>
      <c r="B233" s="43">
        <v>7066.2</v>
      </c>
      <c r="C233" s="39">
        <f>Ratio!$F$7</f>
        <v>144.95067319633671</v>
      </c>
      <c r="D233">
        <f t="shared" si="3"/>
        <v>48.748997463632215</v>
      </c>
    </row>
    <row r="234" spans="1:4">
      <c r="A234" t="s">
        <v>593</v>
      </c>
      <c r="B234" s="43">
        <v>7186.25</v>
      </c>
      <c r="C234" s="39">
        <f>Ratio!$F$7</f>
        <v>144.95067319633671</v>
      </c>
      <c r="D234">
        <f t="shared" si="3"/>
        <v>49.577210243557637</v>
      </c>
    </row>
    <row r="235" spans="1:4">
      <c r="A235" t="s">
        <v>594</v>
      </c>
      <c r="B235" s="43">
        <v>7101.25</v>
      </c>
      <c r="C235" s="39">
        <f>Ratio!$F$7</f>
        <v>144.95067319633671</v>
      </c>
      <c r="D235">
        <f t="shared" si="3"/>
        <v>48.990803860436763</v>
      </c>
    </row>
    <row r="236" spans="1:4">
      <c r="A236" t="s">
        <v>595</v>
      </c>
      <c r="B236" s="43">
        <v>7113.55</v>
      </c>
      <c r="C236" s="39">
        <f>Ratio!$F$7</f>
        <v>144.95067319633671</v>
      </c>
      <c r="D236">
        <f t="shared" si="3"/>
        <v>49.07566031352367</v>
      </c>
    </row>
    <row r="237" spans="1:4">
      <c r="A237" t="s">
        <v>596</v>
      </c>
      <c r="B237" s="43">
        <v>7113.75</v>
      </c>
      <c r="C237" s="39">
        <f>Ratio!$F$7</f>
        <v>144.95067319633671</v>
      </c>
      <c r="D237">
        <f t="shared" si="3"/>
        <v>49.077040093248655</v>
      </c>
    </row>
    <row r="238" spans="1:4">
      <c r="A238" t="s">
        <v>597</v>
      </c>
      <c r="B238" s="43">
        <v>7064.65</v>
      </c>
      <c r="C238" s="39">
        <f>Ratio!$F$7</f>
        <v>144.95067319633671</v>
      </c>
      <c r="D238">
        <f t="shared" si="3"/>
        <v>48.738304170763534</v>
      </c>
    </row>
    <row r="239" spans="1:4">
      <c r="A239" t="s">
        <v>598</v>
      </c>
      <c r="B239" s="43">
        <v>7150.3</v>
      </c>
      <c r="C239" s="39">
        <f>Ratio!$F$7</f>
        <v>144.95067319633671</v>
      </c>
      <c r="D239">
        <f t="shared" si="3"/>
        <v>49.329194837990634</v>
      </c>
    </row>
    <row r="240" spans="1:4">
      <c r="A240" t="s">
        <v>599</v>
      </c>
      <c r="B240" s="43">
        <v>7089.3</v>
      </c>
      <c r="C240" s="39">
        <f>Ratio!$F$7</f>
        <v>144.95067319633671</v>
      </c>
      <c r="D240">
        <f t="shared" si="3"/>
        <v>48.908362021868591</v>
      </c>
    </row>
    <row r="241" spans="1:4">
      <c r="A241" t="s">
        <v>600</v>
      </c>
      <c r="B241" s="43">
        <v>7096.2</v>
      </c>
      <c r="C241" s="39">
        <f>Ratio!$F$7</f>
        <v>144.95067319633671</v>
      </c>
      <c r="D241">
        <f t="shared" si="3"/>
        <v>48.95596442238076</v>
      </c>
    </row>
    <row r="242" spans="1:4">
      <c r="A242" t="s">
        <v>601</v>
      </c>
      <c r="B242" s="43">
        <v>7272.1</v>
      </c>
      <c r="C242" s="39">
        <f>Ratio!$F$7</f>
        <v>144.95067319633671</v>
      </c>
      <c r="D242">
        <f t="shared" si="3"/>
        <v>50.169480690509729</v>
      </c>
    </row>
    <row r="243" spans="1:4">
      <c r="A243" t="s">
        <v>602</v>
      </c>
      <c r="B243" s="43">
        <v>7301.55</v>
      </c>
      <c r="C243" s="39">
        <f>Ratio!$F$7</f>
        <v>144.95067319633671</v>
      </c>
      <c r="D243">
        <f t="shared" si="3"/>
        <v>50.372653255014548</v>
      </c>
    </row>
    <row r="244" spans="1:4">
      <c r="A244" t="s">
        <v>603</v>
      </c>
      <c r="B244" s="43">
        <v>7259.5</v>
      </c>
      <c r="C244" s="39">
        <f>Ratio!$F$7</f>
        <v>144.95067319633671</v>
      </c>
      <c r="D244">
        <f t="shared" si="3"/>
        <v>50.082554567835338</v>
      </c>
    </row>
    <row r="245" spans="1:4">
      <c r="A245" t="s">
        <v>604</v>
      </c>
      <c r="B245" s="43">
        <v>7249</v>
      </c>
      <c r="C245" s="39">
        <f>Ratio!$F$7</f>
        <v>144.95067319633671</v>
      </c>
      <c r="D245">
        <f t="shared" si="3"/>
        <v>50.010116132273346</v>
      </c>
    </row>
    <row r="246" spans="1:4">
      <c r="A246" t="s">
        <v>605</v>
      </c>
      <c r="B246" s="43">
        <v>7131.6</v>
      </c>
      <c r="C246" s="39">
        <f>Ratio!$F$7</f>
        <v>144.95067319633671</v>
      </c>
      <c r="D246">
        <f t="shared" si="3"/>
        <v>49.200185433704043</v>
      </c>
    </row>
    <row r="247" spans="1:4">
      <c r="A247" t="s">
        <v>606</v>
      </c>
      <c r="B247" s="43">
        <v>7124.7</v>
      </c>
      <c r="C247" s="39">
        <f>Ratio!$F$7</f>
        <v>144.95067319633671</v>
      </c>
      <c r="D247">
        <f t="shared" si="3"/>
        <v>49.152583033191874</v>
      </c>
    </row>
    <row r="248" spans="1:4">
      <c r="A248" t="s">
        <v>607</v>
      </c>
      <c r="B248" s="43">
        <v>7214.1</v>
      </c>
      <c r="C248" s="39">
        <f>Ratio!$F$7</f>
        <v>144.95067319633671</v>
      </c>
      <c r="D248">
        <f t="shared" si="3"/>
        <v>49.76934457026254</v>
      </c>
    </row>
    <row r="249" spans="1:4">
      <c r="A249" t="s">
        <v>608</v>
      </c>
      <c r="B249" s="43">
        <v>7015</v>
      </c>
      <c r="C249" s="39">
        <f>Ratio!$F$7</f>
        <v>144.95067319633671</v>
      </c>
      <c r="D249">
        <f t="shared" si="3"/>
        <v>48.395773854034694</v>
      </c>
    </row>
    <row r="250" spans="1:4">
      <c r="A250" t="s">
        <v>609</v>
      </c>
      <c r="B250" s="43">
        <v>6866.15</v>
      </c>
      <c r="C250" s="39">
        <f>Ratio!$F$7</f>
        <v>144.95067319633671</v>
      </c>
      <c r="D250">
        <f t="shared" si="3"/>
        <v>47.368872793710665</v>
      </c>
    </row>
    <row r="251" spans="1:4">
      <c r="A251" t="s">
        <v>610</v>
      </c>
      <c r="B251" s="43">
        <v>6930.35</v>
      </c>
      <c r="C251" s="39">
        <f>Ratio!$F$7</f>
        <v>144.95067319633671</v>
      </c>
      <c r="D251">
        <f t="shared" si="3"/>
        <v>47.811782085432554</v>
      </c>
    </row>
    <row r="252" spans="1:4">
      <c r="A252" t="s">
        <v>611</v>
      </c>
      <c r="B252" s="43">
        <v>6952.95</v>
      </c>
      <c r="C252" s="39">
        <f>Ratio!$F$7</f>
        <v>144.95067319633671</v>
      </c>
      <c r="D252">
        <f t="shared" si="3"/>
        <v>47.967697194356454</v>
      </c>
    </row>
    <row r="253" spans="1:4">
      <c r="A253" t="s">
        <v>612</v>
      </c>
      <c r="B253" s="43">
        <v>6970.5</v>
      </c>
      <c r="C253" s="39">
        <f>Ratio!$F$7</f>
        <v>144.95067319633671</v>
      </c>
      <c r="D253">
        <f t="shared" si="3"/>
        <v>48.088772865224357</v>
      </c>
    </row>
    <row r="254" spans="1:4">
      <c r="A254" t="s">
        <v>613</v>
      </c>
      <c r="B254" s="43">
        <v>7086.45</v>
      </c>
      <c r="C254" s="39">
        <f>Ratio!$F$7</f>
        <v>144.95067319633671</v>
      </c>
      <c r="D254">
        <f t="shared" si="3"/>
        <v>48.888700160787479</v>
      </c>
    </row>
    <row r="255" spans="1:4">
      <c r="A255" t="s">
        <v>614</v>
      </c>
      <c r="B255" s="43">
        <v>7323</v>
      </c>
      <c r="C255" s="39">
        <f>Ratio!$F$7</f>
        <v>144.95067319633671</v>
      </c>
      <c r="D255">
        <f t="shared" si="3"/>
        <v>50.520634630519758</v>
      </c>
    </row>
    <row r="256" spans="1:4">
      <c r="A256" t="s">
        <v>615</v>
      </c>
      <c r="B256" s="43">
        <v>7497.55</v>
      </c>
      <c r="C256" s="39">
        <f>Ratio!$F$7</f>
        <v>144.95067319633671</v>
      </c>
      <c r="D256">
        <f t="shared" si="3"/>
        <v>51.72483738550504</v>
      </c>
    </row>
    <row r="257" spans="1:4">
      <c r="A257" t="s">
        <v>616</v>
      </c>
      <c r="B257" s="43">
        <v>7503.2</v>
      </c>
      <c r="C257" s="39">
        <f>Ratio!$F$7</f>
        <v>144.95067319633671</v>
      </c>
      <c r="D257">
        <f t="shared" si="3"/>
        <v>51.763816162736013</v>
      </c>
    </row>
    <row r="258" spans="1:4">
      <c r="A258" t="s">
        <v>617</v>
      </c>
      <c r="B258" s="43">
        <v>7697.05</v>
      </c>
      <c r="C258" s="39">
        <f>Ratio!$F$7</f>
        <v>144.95067319633671</v>
      </c>
      <c r="D258">
        <f t="shared" si="3"/>
        <v>53.101167661182863</v>
      </c>
    </row>
    <row r="259" spans="1:4">
      <c r="A259" t="s">
        <v>618</v>
      </c>
      <c r="B259" s="43">
        <v>7596.65</v>
      </c>
      <c r="C259" s="39">
        <f>Ratio!$F$7</f>
        <v>144.95067319633671</v>
      </c>
      <c r="D259">
        <f t="shared" ref="D259:D322" si="4">B259/C259</f>
        <v>52.408518239237729</v>
      </c>
    </row>
    <row r="260" spans="1:4">
      <c r="A260" t="s">
        <v>619</v>
      </c>
      <c r="B260" s="43">
        <v>7568.5</v>
      </c>
      <c r="C260" s="39">
        <f>Ratio!$F$7</f>
        <v>144.95067319633671</v>
      </c>
      <c r="D260">
        <f t="shared" si="4"/>
        <v>52.214314242945349</v>
      </c>
    </row>
    <row r="261" spans="1:4">
      <c r="A261" t="s">
        <v>620</v>
      </c>
      <c r="B261" s="43">
        <v>7667.35</v>
      </c>
      <c r="C261" s="39">
        <f>Ratio!$F$7</f>
        <v>144.95067319633671</v>
      </c>
      <c r="D261">
        <f t="shared" si="4"/>
        <v>52.896270372021803</v>
      </c>
    </row>
    <row r="262" spans="1:4">
      <c r="A262" t="s">
        <v>621</v>
      </c>
      <c r="B262" s="43">
        <v>7621.7</v>
      </c>
      <c r="C262" s="39">
        <f>Ratio!$F$7</f>
        <v>144.95067319633671</v>
      </c>
      <c r="D262">
        <f t="shared" si="4"/>
        <v>52.581335649792763</v>
      </c>
    </row>
    <row r="263" spans="1:4">
      <c r="A263" t="s">
        <v>622</v>
      </c>
      <c r="B263" s="43">
        <v>7627.05</v>
      </c>
      <c r="C263" s="39">
        <f>Ratio!$F$7</f>
        <v>144.95067319633671</v>
      </c>
      <c r="D263">
        <f t="shared" si="4"/>
        <v>52.618244757436258</v>
      </c>
    </row>
    <row r="264" spans="1:4">
      <c r="A264" t="s">
        <v>623</v>
      </c>
      <c r="B264" s="43">
        <v>7574.6</v>
      </c>
      <c r="C264" s="39">
        <f>Ratio!$F$7</f>
        <v>144.95067319633671</v>
      </c>
      <c r="D264">
        <f t="shared" si="4"/>
        <v>52.256397524557549</v>
      </c>
    </row>
    <row r="265" spans="1:4">
      <c r="A265" t="s">
        <v>624</v>
      </c>
      <c r="B265" s="43">
        <v>7494.15</v>
      </c>
      <c r="C265" s="39">
        <f>Ratio!$F$7</f>
        <v>144.95067319633671</v>
      </c>
      <c r="D265">
        <f t="shared" si="4"/>
        <v>51.701381130180202</v>
      </c>
    </row>
    <row r="266" spans="1:4">
      <c r="A266" t="s">
        <v>625</v>
      </c>
      <c r="B266" s="43">
        <v>7640</v>
      </c>
      <c r="C266" s="39">
        <f>Ratio!$F$7</f>
        <v>144.95067319633671</v>
      </c>
      <c r="D266">
        <f t="shared" si="4"/>
        <v>52.707585494629377</v>
      </c>
    </row>
    <row r="267" spans="1:4">
      <c r="A267" t="s">
        <v>626</v>
      </c>
      <c r="B267" s="43">
        <v>7589.2</v>
      </c>
      <c r="C267" s="39">
        <f>Ratio!$F$7</f>
        <v>144.95067319633671</v>
      </c>
      <c r="D267">
        <f t="shared" si="4"/>
        <v>52.357121444481841</v>
      </c>
    </row>
    <row r="268" spans="1:4">
      <c r="A268" t="s">
        <v>627</v>
      </c>
      <c r="B268" s="43">
        <v>7654.7</v>
      </c>
      <c r="C268" s="39">
        <f>Ratio!$F$7</f>
        <v>144.95067319633671</v>
      </c>
      <c r="D268">
        <f t="shared" si="4"/>
        <v>52.808999304416162</v>
      </c>
    </row>
    <row r="269" spans="1:4">
      <c r="A269" t="s">
        <v>628</v>
      </c>
      <c r="B269" s="43">
        <v>7399.8</v>
      </c>
      <c r="C269" s="39">
        <f>Ratio!$F$7</f>
        <v>144.95067319633671</v>
      </c>
      <c r="D269">
        <f t="shared" si="4"/>
        <v>51.050470044916032</v>
      </c>
    </row>
    <row r="270" spans="1:4">
      <c r="A270" t="s">
        <v>629</v>
      </c>
      <c r="B270" s="43">
        <v>7206.65</v>
      </c>
      <c r="C270" s="39">
        <f>Ratio!$F$7</f>
        <v>144.95067319633671</v>
      </c>
      <c r="D270">
        <f t="shared" si="4"/>
        <v>49.717947775506644</v>
      </c>
    </row>
    <row r="271" spans="1:4">
      <c r="A271" t="s">
        <v>630</v>
      </c>
      <c r="B271" s="43">
        <v>7588.5</v>
      </c>
      <c r="C271" s="39">
        <f>Ratio!$F$7</f>
        <v>144.95067319633671</v>
      </c>
      <c r="D271">
        <f t="shared" si="4"/>
        <v>52.352292215444379</v>
      </c>
    </row>
    <row r="272" spans="1:4">
      <c r="A272" t="s">
        <v>631</v>
      </c>
      <c r="B272" s="43">
        <v>7870.9</v>
      </c>
      <c r="C272" s="39">
        <f>Ratio!$F$7</f>
        <v>144.95067319633671</v>
      </c>
      <c r="D272">
        <f t="shared" si="4"/>
        <v>54.300541187130676</v>
      </c>
    </row>
    <row r="273" spans="1:4">
      <c r="A273" t="s">
        <v>632</v>
      </c>
      <c r="B273" s="43">
        <v>7981.5</v>
      </c>
      <c r="C273" s="39">
        <f>Ratio!$F$7</f>
        <v>144.95067319633671</v>
      </c>
      <c r="D273">
        <f t="shared" si="4"/>
        <v>55.063559375050311</v>
      </c>
    </row>
    <row r="274" spans="1:4">
      <c r="A274" t="s">
        <v>633</v>
      </c>
      <c r="B274" s="43">
        <v>8048.85</v>
      </c>
      <c r="C274" s="39">
        <f>Ratio!$F$7</f>
        <v>144.95067319633671</v>
      </c>
      <c r="D274">
        <f t="shared" si="4"/>
        <v>55.528200197440796</v>
      </c>
    </row>
    <row r="275" spans="1:4">
      <c r="A275" t="s">
        <v>634</v>
      </c>
      <c r="B275" s="43">
        <v>8076.75</v>
      </c>
      <c r="C275" s="39">
        <f>Ratio!$F$7</f>
        <v>144.95067319633671</v>
      </c>
      <c r="D275">
        <f t="shared" si="4"/>
        <v>55.720679469076941</v>
      </c>
    </row>
    <row r="276" spans="1:4">
      <c r="A276" t="s">
        <v>635</v>
      </c>
      <c r="B276" s="43">
        <v>8144.95</v>
      </c>
      <c r="C276" s="39">
        <f>Ratio!$F$7</f>
        <v>144.95067319633671</v>
      </c>
      <c r="D276">
        <f t="shared" si="4"/>
        <v>56.191184355298631</v>
      </c>
    </row>
    <row r="277" spans="1:4">
      <c r="A277" t="s">
        <v>636</v>
      </c>
      <c r="B277" s="43">
        <v>7922.6</v>
      </c>
      <c r="C277" s="39">
        <f>Ratio!$F$7</f>
        <v>144.95067319633671</v>
      </c>
      <c r="D277">
        <f t="shared" si="4"/>
        <v>54.657214246040674</v>
      </c>
    </row>
    <row r="278" spans="1:4">
      <c r="A278" t="s">
        <v>637</v>
      </c>
      <c r="B278" s="43">
        <v>7830.65</v>
      </c>
      <c r="C278" s="39">
        <f>Ratio!$F$7</f>
        <v>144.95067319633671</v>
      </c>
      <c r="D278">
        <f t="shared" si="4"/>
        <v>54.022860517476374</v>
      </c>
    </row>
    <row r="279" spans="1:4">
      <c r="A279" t="s">
        <v>638</v>
      </c>
      <c r="B279" s="43">
        <v>8024.75</v>
      </c>
      <c r="C279" s="39">
        <f>Ratio!$F$7</f>
        <v>144.95067319633671</v>
      </c>
      <c r="D279">
        <f t="shared" si="4"/>
        <v>55.361936740579466</v>
      </c>
    </row>
    <row r="280" spans="1:4">
      <c r="A280" t="s">
        <v>639</v>
      </c>
      <c r="B280" s="43">
        <v>8149.45</v>
      </c>
      <c r="C280" s="39">
        <f>Ratio!$F$7</f>
        <v>144.95067319633671</v>
      </c>
      <c r="D280">
        <f t="shared" si="4"/>
        <v>56.222229399110915</v>
      </c>
    </row>
    <row r="281" spans="1:4">
      <c r="A281" t="s">
        <v>640</v>
      </c>
      <c r="B281" s="43">
        <v>8139.85</v>
      </c>
      <c r="C281" s="39">
        <f>Ratio!$F$7</f>
        <v>144.95067319633671</v>
      </c>
      <c r="D281">
        <f t="shared" si="4"/>
        <v>56.155999972311385</v>
      </c>
    </row>
    <row r="282" spans="1:4">
      <c r="A282" t="s">
        <v>641</v>
      </c>
      <c r="B282" s="43">
        <v>8188.05</v>
      </c>
      <c r="C282" s="39">
        <f>Ratio!$F$7</f>
        <v>144.95067319633671</v>
      </c>
      <c r="D282">
        <f t="shared" si="4"/>
        <v>56.488526886034045</v>
      </c>
    </row>
    <row r="283" spans="1:4">
      <c r="A283" t="s">
        <v>642</v>
      </c>
      <c r="B283" s="43">
        <v>8232.75</v>
      </c>
      <c r="C283" s="39">
        <f>Ratio!$F$7</f>
        <v>144.95067319633671</v>
      </c>
      <c r="D283">
        <f t="shared" si="4"/>
        <v>56.796907654569374</v>
      </c>
    </row>
    <row r="284" spans="1:4">
      <c r="A284" t="s">
        <v>643</v>
      </c>
      <c r="B284" s="43">
        <v>8014.9</v>
      </c>
      <c r="C284" s="39">
        <f>Ratio!$F$7</f>
        <v>144.95067319633671</v>
      </c>
      <c r="D284">
        <f t="shared" si="4"/>
        <v>55.293982589123686</v>
      </c>
    </row>
    <row r="285" spans="1:4">
      <c r="A285" t="s">
        <v>644</v>
      </c>
      <c r="B285" s="43">
        <v>7566.05</v>
      </c>
      <c r="C285" s="39">
        <f>Ratio!$F$7</f>
        <v>144.95067319633671</v>
      </c>
      <c r="D285">
        <f t="shared" si="4"/>
        <v>52.197411941314215</v>
      </c>
    </row>
    <row r="286" spans="1:4">
      <c r="A286" t="s">
        <v>645</v>
      </c>
      <c r="B286" s="43">
        <v>7628.6</v>
      </c>
      <c r="C286" s="39">
        <f>Ratio!$F$7</f>
        <v>144.95067319633671</v>
      </c>
      <c r="D286">
        <f t="shared" si="4"/>
        <v>52.628938050304932</v>
      </c>
    </row>
    <row r="287" spans="1:4">
      <c r="A287" t="s">
        <v>646</v>
      </c>
      <c r="B287" s="43">
        <v>7655.45</v>
      </c>
      <c r="C287" s="39">
        <f>Ratio!$F$7</f>
        <v>144.95067319633671</v>
      </c>
      <c r="D287">
        <f t="shared" si="4"/>
        <v>52.814173478384873</v>
      </c>
    </row>
    <row r="288" spans="1:4">
      <c r="A288" t="s">
        <v>647</v>
      </c>
      <c r="B288" s="43">
        <v>7702.3</v>
      </c>
      <c r="C288" s="39">
        <f>Ratio!$F$7</f>
        <v>144.95067319633671</v>
      </c>
      <c r="D288">
        <f t="shared" si="4"/>
        <v>53.137386878963859</v>
      </c>
    </row>
    <row r="289" spans="1:4">
      <c r="A289" t="s">
        <v>648</v>
      </c>
      <c r="B289" s="43">
        <v>7691.3</v>
      </c>
      <c r="C289" s="39">
        <f>Ratio!$F$7</f>
        <v>144.95067319633671</v>
      </c>
      <c r="D289">
        <f t="shared" si="4"/>
        <v>53.061498994089391</v>
      </c>
    </row>
    <row r="290" spans="1:4">
      <c r="A290" t="s">
        <v>649</v>
      </c>
      <c r="B290" s="43">
        <v>7649.6</v>
      </c>
      <c r="C290" s="39">
        <f>Ratio!$F$7</f>
        <v>144.95067319633671</v>
      </c>
      <c r="D290">
        <f t="shared" si="4"/>
        <v>52.773814921428915</v>
      </c>
    </row>
    <row r="291" spans="1:4">
      <c r="A291" t="s">
        <v>650</v>
      </c>
      <c r="B291" s="43">
        <v>7612.9</v>
      </c>
      <c r="C291" s="39">
        <f>Ratio!$F$7</f>
        <v>144.95067319633671</v>
      </c>
      <c r="D291">
        <f t="shared" si="4"/>
        <v>52.520625341893187</v>
      </c>
    </row>
    <row r="292" spans="1:4">
      <c r="A292" t="s">
        <v>651</v>
      </c>
      <c r="B292" s="43">
        <v>7452.35</v>
      </c>
      <c r="C292" s="39">
        <f>Ratio!$F$7</f>
        <v>144.95067319633671</v>
      </c>
      <c r="D292">
        <f t="shared" si="4"/>
        <v>51.413007167657234</v>
      </c>
    </row>
    <row r="293" spans="1:4">
      <c r="A293" t="s">
        <v>652</v>
      </c>
      <c r="B293" s="43">
        <v>7483</v>
      </c>
      <c r="C293" s="39">
        <f>Ratio!$F$7</f>
        <v>144.95067319633671</v>
      </c>
      <c r="D293">
        <f t="shared" si="4"/>
        <v>51.624458410511991</v>
      </c>
    </row>
    <row r="294" spans="1:4">
      <c r="A294" t="s">
        <v>653</v>
      </c>
      <c r="B294" s="43">
        <v>7446.05</v>
      </c>
      <c r="C294" s="39">
        <f>Ratio!$F$7</f>
        <v>144.95067319633671</v>
      </c>
      <c r="D294">
        <f t="shared" si="4"/>
        <v>51.369544106320035</v>
      </c>
    </row>
    <row r="295" spans="1:4">
      <c r="A295" t="s">
        <v>654</v>
      </c>
      <c r="B295" s="43">
        <v>7449.95</v>
      </c>
      <c r="C295" s="39">
        <f>Ratio!$F$7</f>
        <v>144.95067319633671</v>
      </c>
      <c r="D295">
        <f t="shared" si="4"/>
        <v>51.396449810957343</v>
      </c>
    </row>
    <row r="296" spans="1:4">
      <c r="A296" t="s">
        <v>655</v>
      </c>
      <c r="B296" s="43">
        <v>7395.4</v>
      </c>
      <c r="C296" s="39">
        <f>Ratio!$F$7</f>
        <v>144.95067319633671</v>
      </c>
      <c r="D296">
        <f t="shared" si="4"/>
        <v>51.020114890966241</v>
      </c>
    </row>
    <row r="297" spans="1:4">
      <c r="A297" t="s">
        <v>656</v>
      </c>
      <c r="B297" s="43">
        <v>7376.1</v>
      </c>
      <c r="C297" s="39">
        <f>Ratio!$F$7</f>
        <v>144.95067319633671</v>
      </c>
      <c r="D297">
        <f t="shared" si="4"/>
        <v>50.88696614750468</v>
      </c>
    </row>
    <row r="298" spans="1:4">
      <c r="A298" t="s">
        <v>657</v>
      </c>
      <c r="B298" s="43">
        <v>7559.75</v>
      </c>
      <c r="C298" s="39">
        <f>Ratio!$F$7</f>
        <v>144.95067319633671</v>
      </c>
      <c r="D298">
        <f t="shared" si="4"/>
        <v>52.153948879977023</v>
      </c>
    </row>
    <row r="299" spans="1:4">
      <c r="A299" t="s">
        <v>658</v>
      </c>
      <c r="B299" s="43">
        <v>7694</v>
      </c>
      <c r="C299" s="39">
        <f>Ratio!$F$7</f>
        <v>144.95067319633671</v>
      </c>
      <c r="D299">
        <f t="shared" si="4"/>
        <v>53.08012602037676</v>
      </c>
    </row>
    <row r="300" spans="1:4">
      <c r="A300" t="s">
        <v>659</v>
      </c>
      <c r="B300" s="43">
        <v>7796.35</v>
      </c>
      <c r="C300" s="39">
        <f>Ratio!$F$7</f>
        <v>144.95067319633671</v>
      </c>
      <c r="D300">
        <f t="shared" si="4"/>
        <v>53.786228294640544</v>
      </c>
    </row>
    <row r="301" spans="1:4">
      <c r="A301" t="s">
        <v>660</v>
      </c>
      <c r="B301" s="43">
        <v>7765.25</v>
      </c>
      <c r="C301" s="39">
        <f>Ratio!$F$7</f>
        <v>144.95067319633671</v>
      </c>
      <c r="D301">
        <f t="shared" si="4"/>
        <v>53.571672547404553</v>
      </c>
    </row>
    <row r="302" spans="1:4">
      <c r="A302" t="s">
        <v>661</v>
      </c>
      <c r="B302" s="43">
        <v>7696.8</v>
      </c>
      <c r="C302" s="39">
        <f>Ratio!$F$7</f>
        <v>144.95067319633671</v>
      </c>
      <c r="D302">
        <f t="shared" si="4"/>
        <v>53.099442936526621</v>
      </c>
    </row>
    <row r="303" spans="1:4">
      <c r="A303" t="s">
        <v>662</v>
      </c>
      <c r="B303" s="43">
        <v>7733.55</v>
      </c>
      <c r="C303" s="39">
        <f>Ratio!$F$7</f>
        <v>144.95067319633671</v>
      </c>
      <c r="D303">
        <f t="shared" si="4"/>
        <v>53.352977460993593</v>
      </c>
    </row>
    <row r="304" spans="1:4">
      <c r="A304" t="s">
        <v>663</v>
      </c>
      <c r="B304" s="43">
        <v>7736</v>
      </c>
      <c r="C304" s="39">
        <f>Ratio!$F$7</f>
        <v>144.95067319633671</v>
      </c>
      <c r="D304">
        <f t="shared" si="4"/>
        <v>53.36987976262472</v>
      </c>
    </row>
    <row r="305" spans="1:4">
      <c r="A305" t="s">
        <v>664</v>
      </c>
      <c r="B305" s="43">
        <v>7709.25</v>
      </c>
      <c r="C305" s="39">
        <f>Ratio!$F$7</f>
        <v>144.95067319633671</v>
      </c>
      <c r="D305">
        <f t="shared" si="4"/>
        <v>53.185334224407271</v>
      </c>
    </row>
    <row r="306" spans="1:4">
      <c r="A306" t="s">
        <v>665</v>
      </c>
      <c r="B306" s="43">
        <v>7762.7</v>
      </c>
      <c r="C306" s="39">
        <f>Ratio!$F$7</f>
        <v>144.95067319633671</v>
      </c>
      <c r="D306">
        <f t="shared" si="4"/>
        <v>53.554080355910926</v>
      </c>
    </row>
    <row r="307" spans="1:4">
      <c r="A307" t="s">
        <v>666</v>
      </c>
      <c r="B307" s="43">
        <v>7743.4</v>
      </c>
      <c r="C307" s="39">
        <f>Ratio!$F$7</f>
        <v>144.95067319633671</v>
      </c>
      <c r="D307">
        <f t="shared" si="4"/>
        <v>53.420931612449358</v>
      </c>
    </row>
    <row r="308" spans="1:4">
      <c r="A308" t="s">
        <v>667</v>
      </c>
      <c r="B308" s="43">
        <v>7803.15</v>
      </c>
      <c r="C308" s="39">
        <f>Ratio!$F$7</f>
        <v>144.95067319633671</v>
      </c>
      <c r="D308">
        <f t="shared" si="4"/>
        <v>53.833140805290213</v>
      </c>
    </row>
    <row r="309" spans="1:4">
      <c r="A309" t="s">
        <v>668</v>
      </c>
      <c r="B309" s="43">
        <v>7739.1</v>
      </c>
      <c r="C309" s="39">
        <f>Ratio!$F$7</f>
        <v>144.95067319633671</v>
      </c>
      <c r="D309">
        <f t="shared" si="4"/>
        <v>53.391266348362073</v>
      </c>
    </row>
    <row r="310" spans="1:4">
      <c r="A310" t="s">
        <v>669</v>
      </c>
      <c r="B310" s="43">
        <v>7206.5</v>
      </c>
      <c r="C310" s="39">
        <f>Ratio!$F$7</f>
        <v>144.95067319633671</v>
      </c>
      <c r="D310">
        <f t="shared" si="4"/>
        <v>49.716912940712909</v>
      </c>
    </row>
    <row r="311" spans="1:4">
      <c r="A311" t="s">
        <v>670</v>
      </c>
      <c r="B311" s="43">
        <v>7101.7</v>
      </c>
      <c r="C311" s="39">
        <f>Ratio!$F$7</f>
        <v>144.95067319633671</v>
      </c>
      <c r="D311">
        <f t="shared" si="4"/>
        <v>48.99390836481799</v>
      </c>
    </row>
    <row r="312" spans="1:4">
      <c r="A312" t="s">
        <v>671</v>
      </c>
      <c r="B312" s="43">
        <v>7035.8</v>
      </c>
      <c r="C312" s="39">
        <f>Ratio!$F$7</f>
        <v>144.95067319633671</v>
      </c>
      <c r="D312">
        <f t="shared" si="4"/>
        <v>48.539270945433692</v>
      </c>
    </row>
    <row r="313" spans="1:4">
      <c r="A313" t="s">
        <v>672</v>
      </c>
      <c r="B313" s="43">
        <v>6994.25</v>
      </c>
      <c r="C313" s="39">
        <f>Ratio!$F$7</f>
        <v>144.95067319633671</v>
      </c>
      <c r="D313">
        <f t="shared" si="4"/>
        <v>48.252621707566952</v>
      </c>
    </row>
    <row r="314" spans="1:4">
      <c r="A314" t="s">
        <v>673</v>
      </c>
      <c r="B314" s="43">
        <v>7055.7</v>
      </c>
      <c r="C314" s="39">
        <f>Ratio!$F$7</f>
        <v>144.95067319633671</v>
      </c>
      <c r="D314">
        <f t="shared" si="4"/>
        <v>48.676559028070223</v>
      </c>
    </row>
    <row r="315" spans="1:4">
      <c r="A315" t="s">
        <v>674</v>
      </c>
      <c r="B315" s="43">
        <v>7158.4</v>
      </c>
      <c r="C315" s="39">
        <f>Ratio!$F$7</f>
        <v>144.95067319633671</v>
      </c>
      <c r="D315">
        <f t="shared" si="4"/>
        <v>49.385075916852735</v>
      </c>
    </row>
    <row r="316" spans="1:4">
      <c r="A316" t="s">
        <v>675</v>
      </c>
      <c r="B316" s="43">
        <v>6987.75</v>
      </c>
      <c r="C316" s="39">
        <f>Ratio!$F$7</f>
        <v>144.95067319633671</v>
      </c>
      <c r="D316">
        <f t="shared" si="4"/>
        <v>48.207778866504768</v>
      </c>
    </row>
    <row r="317" spans="1:4">
      <c r="A317" t="s">
        <v>676</v>
      </c>
      <c r="B317" s="43">
        <v>6965.85</v>
      </c>
      <c r="C317" s="39">
        <f>Ratio!$F$7</f>
        <v>144.95067319633671</v>
      </c>
      <c r="D317">
        <f t="shared" si="4"/>
        <v>48.05669298661833</v>
      </c>
    </row>
    <row r="318" spans="1:4">
      <c r="A318" t="s">
        <v>677</v>
      </c>
      <c r="B318" s="43">
        <v>6963.3</v>
      </c>
      <c r="C318" s="39">
        <f>Ratio!$F$7</f>
        <v>144.95067319633671</v>
      </c>
      <c r="D318">
        <f t="shared" si="4"/>
        <v>48.039100795124703</v>
      </c>
    </row>
    <row r="319" spans="1:4">
      <c r="A319" t="s">
        <v>678</v>
      </c>
      <c r="B319" s="43">
        <v>7054.3</v>
      </c>
      <c r="C319" s="39">
        <f>Ratio!$F$7</f>
        <v>144.95067319633671</v>
      </c>
      <c r="D319">
        <f t="shared" si="4"/>
        <v>48.666900569995292</v>
      </c>
    </row>
    <row r="320" spans="1:4">
      <c r="A320" t="s">
        <v>679</v>
      </c>
      <c r="B320" s="43">
        <v>6981.45</v>
      </c>
      <c r="C320" s="39">
        <f>Ratio!$F$7</f>
        <v>144.95067319633671</v>
      </c>
      <c r="D320">
        <f t="shared" si="4"/>
        <v>48.164315805167575</v>
      </c>
    </row>
    <row r="321" spans="1:4">
      <c r="A321" t="s">
        <v>680</v>
      </c>
      <c r="B321" s="43">
        <v>6809.25</v>
      </c>
      <c r="C321" s="39">
        <f>Ratio!$F$7</f>
        <v>144.95067319633671</v>
      </c>
      <c r="D321">
        <f t="shared" si="4"/>
        <v>46.976325461950928</v>
      </c>
    </row>
    <row r="322" spans="1:4">
      <c r="A322" t="s">
        <v>681</v>
      </c>
      <c r="B322" s="43">
        <v>6836.85</v>
      </c>
      <c r="C322" s="39">
        <f>Ratio!$F$7</f>
        <v>144.95067319633671</v>
      </c>
      <c r="D322">
        <f t="shared" si="4"/>
        <v>47.166735063999589</v>
      </c>
    </row>
    <row r="323" spans="1:4">
      <c r="A323" t="s">
        <v>682</v>
      </c>
      <c r="B323" s="43">
        <v>6857.35</v>
      </c>
      <c r="C323" s="39">
        <f>Ratio!$F$7</f>
        <v>144.95067319633671</v>
      </c>
      <c r="D323">
        <f t="shared" ref="D323:D386" si="5">B323/C323</f>
        <v>47.308162485811096</v>
      </c>
    </row>
    <row r="324" spans="1:4">
      <c r="A324" t="s">
        <v>683</v>
      </c>
      <c r="B324" s="43">
        <v>6793.45</v>
      </c>
      <c r="C324" s="39">
        <f>Ratio!$F$7</f>
        <v>144.95067319633671</v>
      </c>
      <c r="D324">
        <f t="shared" si="5"/>
        <v>46.867322863676691</v>
      </c>
    </row>
    <row r="325" spans="1:4">
      <c r="A325" t="s">
        <v>684</v>
      </c>
      <c r="B325" s="43">
        <v>6872.15</v>
      </c>
      <c r="C325" s="39">
        <f>Ratio!$F$7</f>
        <v>144.95067319633671</v>
      </c>
      <c r="D325">
        <f t="shared" si="5"/>
        <v>47.410266185460372</v>
      </c>
    </row>
    <row r="326" spans="1:4">
      <c r="A326" t="s">
        <v>685</v>
      </c>
      <c r="B326" s="43">
        <v>6907.6</v>
      </c>
      <c r="C326" s="39">
        <f>Ratio!$F$7</f>
        <v>144.95067319633671</v>
      </c>
      <c r="D326">
        <f t="shared" si="5"/>
        <v>47.654832141714913</v>
      </c>
    </row>
    <row r="327" spans="1:4">
      <c r="A327" t="s">
        <v>686</v>
      </c>
      <c r="B327" s="43">
        <v>7092.8</v>
      </c>
      <c r="C327" s="39">
        <f>Ratio!$F$7</f>
        <v>144.95067319633671</v>
      </c>
      <c r="D327">
        <f t="shared" si="5"/>
        <v>48.932508167055921</v>
      </c>
    </row>
    <row r="328" spans="1:4">
      <c r="A328" t="s">
        <v>687</v>
      </c>
      <c r="B328" s="43">
        <v>6954.05</v>
      </c>
      <c r="C328" s="39">
        <f>Ratio!$F$7</f>
        <v>144.95067319633671</v>
      </c>
      <c r="D328">
        <f t="shared" si="5"/>
        <v>47.975285982843907</v>
      </c>
    </row>
    <row r="329" spans="1:4">
      <c r="A329" t="s">
        <v>688</v>
      </c>
      <c r="B329" s="43">
        <v>6913.35</v>
      </c>
      <c r="C329" s="39">
        <f>Ratio!$F$7</f>
        <v>144.95067319633671</v>
      </c>
      <c r="D329">
        <f t="shared" si="5"/>
        <v>47.694500808808378</v>
      </c>
    </row>
    <row r="330" spans="1:4">
      <c r="A330" t="s">
        <v>689</v>
      </c>
      <c r="B330" s="43">
        <v>6868.35</v>
      </c>
      <c r="C330" s="39">
        <f>Ratio!$F$7</f>
        <v>144.95067319633671</v>
      </c>
      <c r="D330">
        <f t="shared" si="5"/>
        <v>47.384050370685564</v>
      </c>
    </row>
    <row r="331" spans="1:4">
      <c r="A331" t="s">
        <v>690</v>
      </c>
      <c r="B331" s="43">
        <v>6965.15</v>
      </c>
      <c r="C331" s="39">
        <f>Ratio!$F$7</f>
        <v>144.95067319633671</v>
      </c>
      <c r="D331">
        <f t="shared" si="5"/>
        <v>48.051863757580861</v>
      </c>
    </row>
    <row r="332" spans="1:4">
      <c r="A332" t="s">
        <v>691</v>
      </c>
      <c r="B332" s="43">
        <v>7117.7</v>
      </c>
      <c r="C332" s="39">
        <f>Ratio!$F$7</f>
        <v>144.95067319633671</v>
      </c>
      <c r="D332">
        <f t="shared" si="5"/>
        <v>49.104290742817213</v>
      </c>
    </row>
    <row r="333" spans="1:4">
      <c r="A333" t="s">
        <v>692</v>
      </c>
      <c r="B333" s="43">
        <v>7186.05</v>
      </c>
      <c r="C333" s="39">
        <f>Ratio!$F$7</f>
        <v>144.95067319633671</v>
      </c>
      <c r="D333">
        <f t="shared" si="5"/>
        <v>49.575830463832652</v>
      </c>
    </row>
    <row r="334" spans="1:4">
      <c r="A334" t="s">
        <v>693</v>
      </c>
      <c r="B334" s="43">
        <v>7158.4</v>
      </c>
      <c r="C334" s="39">
        <f>Ratio!$F$7</f>
        <v>144.95067319633671</v>
      </c>
      <c r="D334">
        <f t="shared" si="5"/>
        <v>49.385075916852735</v>
      </c>
    </row>
    <row r="335" spans="1:4">
      <c r="A335" t="s">
        <v>694</v>
      </c>
      <c r="B335" s="43">
        <v>7054.8</v>
      </c>
      <c r="C335" s="39">
        <f>Ratio!$F$7</f>
        <v>144.95067319633671</v>
      </c>
      <c r="D335">
        <f t="shared" si="5"/>
        <v>48.670350019307769</v>
      </c>
    </row>
    <row r="336" spans="1:4">
      <c r="A336" t="s">
        <v>695</v>
      </c>
      <c r="B336" s="43">
        <v>7103.25</v>
      </c>
      <c r="C336" s="39">
        <f>Ratio!$F$7</f>
        <v>144.95067319633671</v>
      </c>
      <c r="D336">
        <f t="shared" si="5"/>
        <v>49.004601657686663</v>
      </c>
    </row>
    <row r="337" spans="1:4">
      <c r="A337" t="s">
        <v>696</v>
      </c>
      <c r="B337" s="43">
        <v>6811.55</v>
      </c>
      <c r="C337" s="39">
        <f>Ratio!$F$7</f>
        <v>144.95067319633671</v>
      </c>
      <c r="D337">
        <f t="shared" si="5"/>
        <v>46.99219292878832</v>
      </c>
    </row>
    <row r="338" spans="1:4">
      <c r="A338" t="s">
        <v>697</v>
      </c>
      <c r="B338" s="43">
        <v>6861.85</v>
      </c>
      <c r="C338" s="39">
        <f>Ratio!$F$7</f>
        <v>144.95067319633671</v>
      </c>
      <c r="D338">
        <f t="shared" si="5"/>
        <v>47.33920752962338</v>
      </c>
    </row>
    <row r="339" spans="1:4">
      <c r="A339" t="s">
        <v>698</v>
      </c>
      <c r="B339" s="43">
        <v>6844.6</v>
      </c>
      <c r="C339" s="39">
        <f>Ratio!$F$7</f>
        <v>144.95067319633671</v>
      </c>
      <c r="D339">
        <f t="shared" si="5"/>
        <v>47.220201528342969</v>
      </c>
    </row>
    <row r="340" spans="1:4">
      <c r="A340" t="s">
        <v>699</v>
      </c>
      <c r="B340" s="43">
        <v>6851.95</v>
      </c>
      <c r="C340" s="39">
        <f>Ratio!$F$7</f>
        <v>144.95067319633671</v>
      </c>
      <c r="D340">
        <f t="shared" si="5"/>
        <v>47.270908433236357</v>
      </c>
    </row>
    <row r="341" spans="1:4">
      <c r="A341" t="s">
        <v>700</v>
      </c>
      <c r="B341" s="43">
        <v>6894.9</v>
      </c>
      <c r="C341" s="39">
        <f>Ratio!$F$7</f>
        <v>144.95067319633671</v>
      </c>
      <c r="D341">
        <f t="shared" si="5"/>
        <v>47.567216129178021</v>
      </c>
    </row>
    <row r="342" spans="1:4">
      <c r="A342" t="s">
        <v>701</v>
      </c>
      <c r="B342" s="43">
        <v>6892.6</v>
      </c>
      <c r="C342" s="39">
        <f>Ratio!$F$7</f>
        <v>144.95067319633671</v>
      </c>
      <c r="D342">
        <f t="shared" si="5"/>
        <v>47.551348662340637</v>
      </c>
    </row>
    <row r="343" spans="1:4">
      <c r="A343" t="s">
        <v>702</v>
      </c>
      <c r="B343" s="43">
        <v>7002.35</v>
      </c>
      <c r="C343" s="39">
        <f>Ratio!$F$7</f>
        <v>144.95067319633671</v>
      </c>
      <c r="D343">
        <f t="shared" si="5"/>
        <v>48.308502786429059</v>
      </c>
    </row>
    <row r="344" spans="1:4">
      <c r="A344" t="s">
        <v>703</v>
      </c>
      <c r="B344" s="43">
        <v>7032.9</v>
      </c>
      <c r="C344" s="39">
        <f>Ratio!$F$7</f>
        <v>144.95067319633671</v>
      </c>
      <c r="D344">
        <f t="shared" si="5"/>
        <v>48.519264139421324</v>
      </c>
    </row>
    <row r="345" spans="1:4">
      <c r="A345" t="s">
        <v>704</v>
      </c>
      <c r="B345" s="43">
        <v>7136.65</v>
      </c>
      <c r="C345" s="39">
        <f>Ratio!$F$7</f>
        <v>144.95067319633671</v>
      </c>
      <c r="D345">
        <f t="shared" si="5"/>
        <v>49.235024871760039</v>
      </c>
    </row>
    <row r="346" spans="1:4">
      <c r="A346" t="s">
        <v>705</v>
      </c>
      <c r="B346" s="43">
        <v>7062.4</v>
      </c>
      <c r="C346" s="39">
        <f>Ratio!$F$7</f>
        <v>144.95067319633671</v>
      </c>
      <c r="D346">
        <f t="shared" si="5"/>
        <v>48.722781648857392</v>
      </c>
    </row>
    <row r="347" spans="1:4">
      <c r="A347" t="s">
        <v>706</v>
      </c>
      <c r="B347" s="43">
        <v>7079.85</v>
      </c>
      <c r="C347" s="39">
        <f>Ratio!$F$7</f>
        <v>144.95067319633671</v>
      </c>
      <c r="D347">
        <f t="shared" si="5"/>
        <v>48.843167429862802</v>
      </c>
    </row>
    <row r="348" spans="1:4">
      <c r="A348" t="s">
        <v>707</v>
      </c>
      <c r="B348" s="43">
        <v>7046.9</v>
      </c>
      <c r="C348" s="39">
        <f>Ratio!$F$7</f>
        <v>144.95067319633671</v>
      </c>
      <c r="D348">
        <f t="shared" si="5"/>
        <v>48.615848720170646</v>
      </c>
    </row>
    <row r="349" spans="1:4">
      <c r="A349" t="s">
        <v>708</v>
      </c>
      <c r="B349" s="43">
        <v>6892.4</v>
      </c>
      <c r="C349" s="39">
        <f>Ratio!$F$7</f>
        <v>144.95067319633671</v>
      </c>
      <c r="D349">
        <f t="shared" si="5"/>
        <v>47.549968882615644</v>
      </c>
    </row>
    <row r="350" spans="1:4">
      <c r="A350" t="s">
        <v>709</v>
      </c>
      <c r="B350" s="43">
        <v>6818.85</v>
      </c>
      <c r="C350" s="39">
        <f>Ratio!$F$7</f>
        <v>144.95067319633671</v>
      </c>
      <c r="D350">
        <f t="shared" si="5"/>
        <v>47.042554888750466</v>
      </c>
    </row>
    <row r="351" spans="1:4">
      <c r="A351" t="s">
        <v>710</v>
      </c>
      <c r="B351" s="43">
        <v>6796.3</v>
      </c>
      <c r="C351" s="39">
        <f>Ratio!$F$7</f>
        <v>144.95067319633671</v>
      </c>
      <c r="D351">
        <f t="shared" si="5"/>
        <v>46.886984724757809</v>
      </c>
    </row>
    <row r="352" spans="1:4">
      <c r="A352" t="s">
        <v>711</v>
      </c>
      <c r="B352" s="43">
        <v>6743.45</v>
      </c>
      <c r="C352" s="39">
        <f>Ratio!$F$7</f>
        <v>144.95067319633671</v>
      </c>
      <c r="D352">
        <f t="shared" si="5"/>
        <v>46.522377932429116</v>
      </c>
    </row>
    <row r="353" spans="1:4">
      <c r="A353" t="s">
        <v>712</v>
      </c>
      <c r="B353" s="43">
        <v>6742.75</v>
      </c>
      <c r="C353" s="39">
        <f>Ratio!$F$7</f>
        <v>144.95067319633671</v>
      </c>
      <c r="D353">
        <f t="shared" si="5"/>
        <v>46.517548703391654</v>
      </c>
    </row>
    <row r="354" spans="1:4">
      <c r="A354" t="s">
        <v>713</v>
      </c>
      <c r="B354" s="43">
        <v>6703</v>
      </c>
      <c r="C354" s="39">
        <f>Ratio!$F$7</f>
        <v>144.95067319633671</v>
      </c>
      <c r="D354">
        <f t="shared" si="5"/>
        <v>46.243317483049829</v>
      </c>
    </row>
    <row r="355" spans="1:4">
      <c r="A355" t="s">
        <v>714</v>
      </c>
      <c r="B355" s="43">
        <v>6497.7</v>
      </c>
      <c r="C355" s="39">
        <f>Ratio!$F$7</f>
        <v>144.95067319633671</v>
      </c>
      <c r="D355">
        <f t="shared" si="5"/>
        <v>44.82697359534729</v>
      </c>
    </row>
    <row r="356" spans="1:4">
      <c r="A356" t="s">
        <v>715</v>
      </c>
      <c r="B356" s="43">
        <v>6297.7</v>
      </c>
      <c r="C356" s="39">
        <f>Ratio!$F$7</f>
        <v>144.95067319633671</v>
      </c>
      <c r="D356">
        <f t="shared" si="5"/>
        <v>43.44719387035699</v>
      </c>
    </row>
    <row r="357" spans="1:4">
      <c r="A357" t="s">
        <v>716</v>
      </c>
      <c r="B357" s="43">
        <v>6501.3</v>
      </c>
      <c r="C357" s="39">
        <f>Ratio!$F$7</f>
        <v>144.95067319633671</v>
      </c>
      <c r="D357">
        <f t="shared" si="5"/>
        <v>44.851809630397121</v>
      </c>
    </row>
    <row r="358" spans="1:4">
      <c r="A358" t="s">
        <v>717</v>
      </c>
      <c r="B358" s="43">
        <v>6440.55</v>
      </c>
      <c r="C358" s="39">
        <f>Ratio!$F$7</f>
        <v>144.95067319633671</v>
      </c>
      <c r="D358">
        <f t="shared" si="5"/>
        <v>44.432701538931312</v>
      </c>
    </row>
    <row r="359" spans="1:4">
      <c r="A359" t="s">
        <v>718</v>
      </c>
      <c r="B359" s="43">
        <v>6626.95</v>
      </c>
      <c r="C359" s="39">
        <f>Ratio!$F$7</f>
        <v>144.95067319633671</v>
      </c>
      <c r="D359">
        <f t="shared" si="5"/>
        <v>45.718656242622266</v>
      </c>
    </row>
    <row r="360" spans="1:4">
      <c r="A360" t="s">
        <v>719</v>
      </c>
      <c r="B360" s="43">
        <v>6964.75</v>
      </c>
      <c r="C360" s="39">
        <f>Ratio!$F$7</f>
        <v>144.95067319633671</v>
      </c>
      <c r="D360">
        <f t="shared" si="5"/>
        <v>48.049104198130884</v>
      </c>
    </row>
    <row r="361" spans="1:4">
      <c r="A361" t="s">
        <v>720</v>
      </c>
      <c r="B361" s="43">
        <v>7085.85</v>
      </c>
      <c r="C361" s="39">
        <f>Ratio!$F$7</f>
        <v>144.95067319633671</v>
      </c>
      <c r="D361">
        <f t="shared" si="5"/>
        <v>48.88456082161251</v>
      </c>
    </row>
    <row r="362" spans="1:4">
      <c r="A362" t="s">
        <v>721</v>
      </c>
      <c r="B362" s="43">
        <v>7057.95</v>
      </c>
      <c r="C362" s="39">
        <f>Ratio!$F$7</f>
        <v>144.95067319633671</v>
      </c>
      <c r="D362">
        <f t="shared" si="5"/>
        <v>48.692081549976365</v>
      </c>
    </row>
    <row r="363" spans="1:4">
      <c r="A363" t="s">
        <v>722</v>
      </c>
      <c r="B363" s="43">
        <v>7052.8</v>
      </c>
      <c r="C363" s="39">
        <f>Ratio!$F$7</f>
        <v>144.95067319633671</v>
      </c>
      <c r="D363">
        <f t="shared" si="5"/>
        <v>48.656552222057861</v>
      </c>
    </row>
    <row r="364" spans="1:4">
      <c r="A364" t="s">
        <v>723</v>
      </c>
      <c r="B364" s="43">
        <v>7128.85</v>
      </c>
      <c r="C364" s="39">
        <f>Ratio!$F$7</f>
        <v>144.95067319633671</v>
      </c>
      <c r="D364">
        <f t="shared" si="5"/>
        <v>49.181213462485424</v>
      </c>
    </row>
    <row r="365" spans="1:4">
      <c r="A365" t="s">
        <v>724</v>
      </c>
      <c r="B365" s="43">
        <v>7193.6</v>
      </c>
      <c r="C365" s="39">
        <f>Ratio!$F$7</f>
        <v>144.95067319633671</v>
      </c>
      <c r="D365">
        <f t="shared" si="5"/>
        <v>49.627917148451033</v>
      </c>
    </row>
    <row r="366" spans="1:4">
      <c r="A366" t="s">
        <v>725</v>
      </c>
      <c r="B366" s="43">
        <v>7231.65</v>
      </c>
      <c r="C366" s="39">
        <f>Ratio!$F$7</f>
        <v>144.95067319633671</v>
      </c>
      <c r="D366">
        <f t="shared" si="5"/>
        <v>49.890420241130435</v>
      </c>
    </row>
    <row r="367" spans="1:4">
      <c r="A367" t="s">
        <v>726</v>
      </c>
      <c r="B367" s="43">
        <v>7215.25</v>
      </c>
      <c r="C367" s="39">
        <f>Ratio!$F$7</f>
        <v>144.95067319633671</v>
      </c>
      <c r="D367">
        <f t="shared" si="5"/>
        <v>49.777278303681236</v>
      </c>
    </row>
    <row r="368" spans="1:4">
      <c r="A368" t="s">
        <v>727</v>
      </c>
      <c r="B368" s="43">
        <v>7224</v>
      </c>
      <c r="C368" s="39">
        <f>Ratio!$F$7</f>
        <v>144.95067319633671</v>
      </c>
      <c r="D368">
        <f t="shared" si="5"/>
        <v>49.837643666649555</v>
      </c>
    </row>
    <row r="369" spans="1:4">
      <c r="A369" t="s">
        <v>728</v>
      </c>
      <c r="B369" s="43">
        <v>7209.15</v>
      </c>
      <c r="C369" s="39">
        <f>Ratio!$F$7</f>
        <v>144.95067319633671</v>
      </c>
      <c r="D369">
        <f t="shared" si="5"/>
        <v>49.735195022069028</v>
      </c>
    </row>
    <row r="370" spans="1:4">
      <c r="A370" t="s">
        <v>729</v>
      </c>
      <c r="B370" s="43">
        <v>7190.1</v>
      </c>
      <c r="C370" s="39">
        <f>Ratio!$F$7</f>
        <v>144.95067319633671</v>
      </c>
      <c r="D370">
        <f t="shared" si="5"/>
        <v>49.603771003263702</v>
      </c>
    </row>
    <row r="371" spans="1:4">
      <c r="A371" t="s">
        <v>730</v>
      </c>
      <c r="B371" s="43">
        <v>7072.6</v>
      </c>
      <c r="C371" s="39">
        <f>Ratio!$F$7</f>
        <v>144.95067319633671</v>
      </c>
      <c r="D371">
        <f t="shared" si="5"/>
        <v>48.793150414831906</v>
      </c>
    </row>
    <row r="372" spans="1:4">
      <c r="A372" t="s">
        <v>731</v>
      </c>
      <c r="B372" s="43">
        <v>6920.75</v>
      </c>
      <c r="C372" s="39">
        <f>Ratio!$F$7</f>
        <v>144.95067319633671</v>
      </c>
      <c r="D372">
        <f t="shared" si="5"/>
        <v>47.745552658633017</v>
      </c>
    </row>
    <row r="373" spans="1:4">
      <c r="A373" t="s">
        <v>732</v>
      </c>
      <c r="B373" s="43">
        <v>6905.65</v>
      </c>
      <c r="C373" s="39">
        <f>Ratio!$F$7</f>
        <v>144.95067319633671</v>
      </c>
      <c r="D373">
        <f t="shared" si="5"/>
        <v>47.641379289396248</v>
      </c>
    </row>
    <row r="374" spans="1:4">
      <c r="A374" t="s">
        <v>733</v>
      </c>
      <c r="B374" s="43">
        <v>6839.95</v>
      </c>
      <c r="C374" s="39">
        <f>Ratio!$F$7</f>
        <v>144.95067319633671</v>
      </c>
      <c r="D374">
        <f t="shared" si="5"/>
        <v>47.188121649736935</v>
      </c>
    </row>
    <row r="375" spans="1:4">
      <c r="A375" t="s">
        <v>734</v>
      </c>
      <c r="B375" s="43">
        <v>7104.1</v>
      </c>
      <c r="C375" s="39">
        <f>Ratio!$F$7</f>
        <v>144.95067319633671</v>
      </c>
      <c r="D375">
        <f t="shared" si="5"/>
        <v>49.010465721517875</v>
      </c>
    </row>
    <row r="376" spans="1:4">
      <c r="A376" t="s">
        <v>735</v>
      </c>
      <c r="B376" s="43">
        <v>7098</v>
      </c>
      <c r="C376" s="39">
        <f>Ratio!$F$7</f>
        <v>144.95067319633671</v>
      </c>
      <c r="D376">
        <f t="shared" si="5"/>
        <v>48.968382439905668</v>
      </c>
    </row>
    <row r="377" spans="1:4">
      <c r="A377" t="s">
        <v>736</v>
      </c>
      <c r="B377" s="43">
        <v>7008.65</v>
      </c>
      <c r="C377" s="39">
        <f>Ratio!$F$7</f>
        <v>144.95067319633671</v>
      </c>
      <c r="D377">
        <f t="shared" si="5"/>
        <v>48.351965847766252</v>
      </c>
    </row>
    <row r="378" spans="1:4">
      <c r="A378" t="s">
        <v>737</v>
      </c>
      <c r="B378" s="43">
        <v>7109.95</v>
      </c>
      <c r="C378" s="39">
        <f>Ratio!$F$7</f>
        <v>144.95067319633671</v>
      </c>
      <c r="D378">
        <f t="shared" si="5"/>
        <v>49.05082427847384</v>
      </c>
    </row>
    <row r="379" spans="1:4">
      <c r="A379" t="s">
        <v>738</v>
      </c>
      <c r="B379" s="43">
        <v>7082.5</v>
      </c>
      <c r="C379" s="39">
        <f>Ratio!$F$7</f>
        <v>144.95067319633671</v>
      </c>
      <c r="D379">
        <f t="shared" si="5"/>
        <v>48.861449511218922</v>
      </c>
    </row>
    <row r="380" spans="1:4">
      <c r="A380" t="s">
        <v>739</v>
      </c>
      <c r="B380" s="43">
        <v>6973</v>
      </c>
      <c r="C380" s="39">
        <f>Ratio!$F$7</f>
        <v>144.95067319633671</v>
      </c>
      <c r="D380">
        <f t="shared" si="5"/>
        <v>48.106020111786734</v>
      </c>
    </row>
    <row r="381" spans="1:4">
      <c r="A381" t="s">
        <v>740</v>
      </c>
      <c r="B381" s="43">
        <v>6974.7</v>
      </c>
      <c r="C381" s="39">
        <f>Ratio!$F$7</f>
        <v>144.95067319633671</v>
      </c>
      <c r="D381">
        <f t="shared" si="5"/>
        <v>48.117748239449149</v>
      </c>
    </row>
    <row r="382" spans="1:4">
      <c r="A382" t="s">
        <v>741</v>
      </c>
      <c r="B382" s="43">
        <v>6990.3</v>
      </c>
      <c r="C382" s="39">
        <f>Ratio!$F$7</f>
        <v>144.95067319633671</v>
      </c>
      <c r="D382">
        <f t="shared" si="5"/>
        <v>48.225371057998395</v>
      </c>
    </row>
    <row r="383" spans="1:4">
      <c r="A383" t="s">
        <v>742</v>
      </c>
      <c r="B383" s="43">
        <v>6893.1</v>
      </c>
      <c r="C383" s="39">
        <f>Ratio!$F$7</f>
        <v>144.95067319633671</v>
      </c>
      <c r="D383">
        <f t="shared" si="5"/>
        <v>47.554798111653113</v>
      </c>
    </row>
    <row r="384" spans="1:4">
      <c r="A384" t="s">
        <v>743</v>
      </c>
      <c r="B384" s="43">
        <v>6768.4</v>
      </c>
      <c r="C384" s="39">
        <f>Ratio!$F$7</f>
        <v>144.95067319633671</v>
      </c>
      <c r="D384">
        <f t="shared" si="5"/>
        <v>46.694505453121657</v>
      </c>
    </row>
    <row r="385" spans="1:4">
      <c r="A385" t="s">
        <v>744</v>
      </c>
      <c r="B385" s="43">
        <v>6588.2</v>
      </c>
      <c r="C385" s="39">
        <f>Ratio!$F$7</f>
        <v>144.95067319633671</v>
      </c>
      <c r="D385">
        <f t="shared" si="5"/>
        <v>45.451323920905402</v>
      </c>
    </row>
    <row r="386" spans="1:4">
      <c r="A386" t="s">
        <v>745</v>
      </c>
      <c r="B386" s="43">
        <v>6731.65</v>
      </c>
      <c r="C386" s="39">
        <f>Ratio!$F$7</f>
        <v>144.95067319633671</v>
      </c>
      <c r="D386">
        <f t="shared" si="5"/>
        <v>46.440970928654693</v>
      </c>
    </row>
    <row r="387" spans="1:4">
      <c r="A387" t="s">
        <v>746</v>
      </c>
      <c r="B387" s="43">
        <v>6730.3</v>
      </c>
      <c r="C387" s="39">
        <f>Ratio!$F$7</f>
        <v>144.95067319633671</v>
      </c>
      <c r="D387">
        <f t="shared" ref="D387:D450" si="6">B387/C387</f>
        <v>46.431657415511012</v>
      </c>
    </row>
    <row r="388" spans="1:4">
      <c r="A388" t="s">
        <v>747</v>
      </c>
      <c r="B388" s="43">
        <v>6649.2</v>
      </c>
      <c r="C388" s="39">
        <f>Ratio!$F$7</f>
        <v>144.95067319633671</v>
      </c>
      <c r="D388">
        <f t="shared" si="6"/>
        <v>45.872156737027439</v>
      </c>
    </row>
    <row r="389" spans="1:4">
      <c r="A389" t="s">
        <v>748</v>
      </c>
      <c r="B389" s="43">
        <v>6608.9</v>
      </c>
      <c r="C389" s="39">
        <f>Ratio!$F$7</f>
        <v>144.95067319633671</v>
      </c>
      <c r="D389">
        <f t="shared" si="6"/>
        <v>45.594131122441894</v>
      </c>
    </row>
    <row r="390" spans="1:4">
      <c r="A390" t="s">
        <v>749</v>
      </c>
      <c r="B390" s="43">
        <v>6679</v>
      </c>
      <c r="C390" s="39">
        <f>Ratio!$F$7</f>
        <v>144.95067319633671</v>
      </c>
      <c r="D390">
        <f t="shared" si="6"/>
        <v>46.077743916050999</v>
      </c>
    </row>
    <row r="391" spans="1:4">
      <c r="A391" t="s">
        <v>750</v>
      </c>
      <c r="B391" s="43">
        <v>6555.75</v>
      </c>
      <c r="C391" s="39">
        <f>Ratio!$F$7</f>
        <v>144.95067319633671</v>
      </c>
      <c r="D391">
        <f t="shared" si="6"/>
        <v>45.227454660525723</v>
      </c>
    </row>
    <row r="392" spans="1:4">
      <c r="A392" t="s">
        <v>751</v>
      </c>
      <c r="B392" s="43">
        <v>6526.25</v>
      </c>
      <c r="C392" s="39">
        <f>Ratio!$F$7</f>
        <v>144.95067319633671</v>
      </c>
      <c r="D392">
        <f t="shared" si="6"/>
        <v>45.023937151089655</v>
      </c>
    </row>
    <row r="393" spans="1:4">
      <c r="A393" t="s">
        <v>752</v>
      </c>
      <c r="B393" s="43">
        <v>6358.95</v>
      </c>
      <c r="C393" s="39">
        <f>Ratio!$F$7</f>
        <v>144.95067319633671</v>
      </c>
      <c r="D393">
        <f t="shared" si="6"/>
        <v>43.869751411135269</v>
      </c>
    </row>
    <row r="394" spans="1:4">
      <c r="A394" t="s">
        <v>753</v>
      </c>
      <c r="B394" s="43">
        <v>6165.2</v>
      </c>
      <c r="C394" s="39">
        <f>Ratio!$F$7</f>
        <v>144.95067319633671</v>
      </c>
      <c r="D394">
        <f t="shared" si="6"/>
        <v>42.533089802550919</v>
      </c>
    </row>
    <row r="395" spans="1:4">
      <c r="A395" t="s">
        <v>754</v>
      </c>
      <c r="B395" s="43">
        <v>6262.75</v>
      </c>
      <c r="C395" s="39">
        <f>Ratio!$F$7</f>
        <v>144.95067319633671</v>
      </c>
      <c r="D395">
        <f t="shared" si="6"/>
        <v>43.206077363414941</v>
      </c>
    </row>
    <row r="396" spans="1:4">
      <c r="A396" t="s">
        <v>755</v>
      </c>
      <c r="B396" s="43">
        <v>6265.4</v>
      </c>
      <c r="C396" s="39">
        <f>Ratio!$F$7</f>
        <v>144.95067319633671</v>
      </c>
      <c r="D396">
        <f t="shared" si="6"/>
        <v>43.224359444771061</v>
      </c>
    </row>
    <row r="397" spans="1:4">
      <c r="A397" t="s">
        <v>756</v>
      </c>
      <c r="B397" s="43">
        <v>6185.15</v>
      </c>
      <c r="C397" s="39">
        <f>Ratio!$F$7</f>
        <v>144.95067319633671</v>
      </c>
      <c r="D397">
        <f t="shared" si="6"/>
        <v>42.670722830118699</v>
      </c>
    </row>
    <row r="398" spans="1:4">
      <c r="A398" t="s">
        <v>757</v>
      </c>
      <c r="B398" s="43">
        <v>6282.8</v>
      </c>
      <c r="C398" s="39">
        <f>Ratio!$F$7</f>
        <v>144.95067319633671</v>
      </c>
      <c r="D398">
        <f t="shared" si="6"/>
        <v>43.344400280845214</v>
      </c>
    </row>
    <row r="399" spans="1:4">
      <c r="A399" t="s">
        <v>758</v>
      </c>
      <c r="B399" s="43">
        <v>6043.3</v>
      </c>
      <c r="C399" s="39">
        <f>Ratio!$F$7</f>
        <v>144.95067319633671</v>
      </c>
      <c r="D399">
        <f t="shared" si="6"/>
        <v>41.692114060169338</v>
      </c>
    </row>
    <row r="400" spans="1:4">
      <c r="A400" t="s">
        <v>759</v>
      </c>
      <c r="B400" s="43">
        <v>6000.7</v>
      </c>
      <c r="C400" s="39">
        <f>Ratio!$F$7</f>
        <v>144.95067319633671</v>
      </c>
      <c r="D400">
        <f t="shared" si="6"/>
        <v>41.398220978746401</v>
      </c>
    </row>
    <row r="401" spans="1:4">
      <c r="A401" t="s">
        <v>760</v>
      </c>
      <c r="B401" s="43">
        <v>6065.95</v>
      </c>
      <c r="C401" s="39">
        <f>Ratio!$F$7</f>
        <v>144.95067319633671</v>
      </c>
      <c r="D401">
        <f t="shared" si="6"/>
        <v>41.848374114024487</v>
      </c>
    </row>
    <row r="402" spans="1:4">
      <c r="A402" t="s">
        <v>761</v>
      </c>
      <c r="B402" s="43">
        <v>6003.4</v>
      </c>
      <c r="C402" s="39">
        <f>Ratio!$F$7</f>
        <v>144.95067319633671</v>
      </c>
      <c r="D402">
        <f t="shared" si="6"/>
        <v>41.416848005033771</v>
      </c>
    </row>
    <row r="403" spans="1:4">
      <c r="A403" t="s">
        <v>762</v>
      </c>
      <c r="B403" s="43">
        <v>6130.85</v>
      </c>
      <c r="C403" s="39">
        <f>Ratio!$F$7</f>
        <v>144.95067319633671</v>
      </c>
      <c r="D403">
        <f t="shared" si="6"/>
        <v>42.296112634783839</v>
      </c>
    </row>
    <row r="404" spans="1:4">
      <c r="A404" t="s">
        <v>763</v>
      </c>
      <c r="B404" s="43">
        <v>5867.5</v>
      </c>
      <c r="C404" s="39">
        <f>Ratio!$F$7</f>
        <v>144.95067319633671</v>
      </c>
      <c r="D404">
        <f t="shared" si="6"/>
        <v>40.479287681902861</v>
      </c>
    </row>
    <row r="405" spans="1:4">
      <c r="A405" t="s">
        <v>764</v>
      </c>
      <c r="B405" s="43">
        <v>5919.5</v>
      </c>
      <c r="C405" s="39">
        <f>Ratio!$F$7</f>
        <v>144.95067319633671</v>
      </c>
      <c r="D405">
        <f t="shared" si="6"/>
        <v>40.838030410400343</v>
      </c>
    </row>
    <row r="406" spans="1:4">
      <c r="A406" t="s">
        <v>765</v>
      </c>
      <c r="B406" s="43">
        <v>5875.35</v>
      </c>
      <c r="C406" s="39">
        <f>Ratio!$F$7</f>
        <v>144.95067319633671</v>
      </c>
      <c r="D406">
        <f t="shared" si="6"/>
        <v>40.533444036108733</v>
      </c>
    </row>
    <row r="407" spans="1:4">
      <c r="A407" t="s">
        <v>766</v>
      </c>
      <c r="B407" s="43">
        <v>5801.3</v>
      </c>
      <c r="C407" s="39">
        <f>Ratio!$F$7</f>
        <v>144.95067319633671</v>
      </c>
      <c r="D407">
        <f t="shared" si="6"/>
        <v>40.022580592931078</v>
      </c>
    </row>
    <row r="408" spans="1:4">
      <c r="A408" t="s">
        <v>767</v>
      </c>
      <c r="B408" s="43">
        <v>5771.75</v>
      </c>
      <c r="C408" s="39">
        <f>Ratio!$F$7</f>
        <v>144.95067319633671</v>
      </c>
      <c r="D408">
        <f t="shared" si="6"/>
        <v>39.81871813856376</v>
      </c>
    </row>
    <row r="409" spans="1:4">
      <c r="A409" t="s">
        <v>768</v>
      </c>
      <c r="B409" s="43">
        <v>5988.85</v>
      </c>
      <c r="C409" s="39">
        <f>Ratio!$F$7</f>
        <v>144.95067319633671</v>
      </c>
      <c r="D409">
        <f t="shared" si="6"/>
        <v>41.316469030040729</v>
      </c>
    </row>
    <row r="410" spans="1:4">
      <c r="A410" t="s">
        <v>769</v>
      </c>
      <c r="B410" s="43">
        <v>5955.65</v>
      </c>
      <c r="C410" s="39">
        <f>Ratio!$F$7</f>
        <v>144.95067319633671</v>
      </c>
      <c r="D410">
        <f t="shared" si="6"/>
        <v>41.087425595692331</v>
      </c>
    </row>
    <row r="411" spans="1:4">
      <c r="A411" t="s">
        <v>770</v>
      </c>
      <c r="B411" s="43">
        <v>6002.35</v>
      </c>
      <c r="C411" s="39">
        <f>Ratio!$F$7</f>
        <v>144.95067319633671</v>
      </c>
      <c r="D411">
        <f t="shared" si="6"/>
        <v>41.409604161477574</v>
      </c>
    </row>
    <row r="412" spans="1:4">
      <c r="A412" t="s">
        <v>771</v>
      </c>
      <c r="B412" s="43">
        <v>6044.4</v>
      </c>
      <c r="C412" s="39">
        <f>Ratio!$F$7</f>
        <v>144.95067319633671</v>
      </c>
      <c r="D412">
        <f t="shared" si="6"/>
        <v>41.699702848656777</v>
      </c>
    </row>
    <row r="413" spans="1:4">
      <c r="A413" t="s">
        <v>772</v>
      </c>
      <c r="B413" s="43">
        <v>6226.75</v>
      </c>
      <c r="C413" s="39">
        <f>Ratio!$F$7</f>
        <v>144.95067319633671</v>
      </c>
      <c r="D413">
        <f t="shared" si="6"/>
        <v>42.957717012916689</v>
      </c>
    </row>
    <row r="414" spans="1:4">
      <c r="A414" t="s">
        <v>773</v>
      </c>
      <c r="B414" s="43">
        <v>6123.6</v>
      </c>
      <c r="C414" s="39">
        <f>Ratio!$F$7</f>
        <v>144.95067319633671</v>
      </c>
      <c r="D414">
        <f t="shared" si="6"/>
        <v>42.246095619752943</v>
      </c>
    </row>
    <row r="415" spans="1:4">
      <c r="A415" t="s">
        <v>774</v>
      </c>
      <c r="B415" s="43">
        <v>5932.1</v>
      </c>
      <c r="C415" s="39">
        <f>Ratio!$F$7</f>
        <v>144.95067319633671</v>
      </c>
      <c r="D415">
        <f t="shared" si="6"/>
        <v>40.924956533074734</v>
      </c>
    </row>
    <row r="416" spans="1:4">
      <c r="A416" t="s">
        <v>775</v>
      </c>
      <c r="B416" s="43">
        <v>5948.45</v>
      </c>
      <c r="C416" s="39">
        <f>Ratio!$F$7</f>
        <v>144.95067319633671</v>
      </c>
      <c r="D416">
        <f t="shared" si="6"/>
        <v>41.037753525592684</v>
      </c>
    </row>
    <row r="417" spans="1:4">
      <c r="A417" t="s">
        <v>776</v>
      </c>
      <c r="B417" s="43">
        <v>5803.1</v>
      </c>
      <c r="C417" s="39">
        <f>Ratio!$F$7</f>
        <v>144.95067319633671</v>
      </c>
      <c r="D417">
        <f t="shared" si="6"/>
        <v>40.034998610455986</v>
      </c>
    </row>
    <row r="418" spans="1:4">
      <c r="A418" t="s">
        <v>777</v>
      </c>
      <c r="B418" s="43">
        <v>5838.3</v>
      </c>
      <c r="C418" s="39">
        <f>Ratio!$F$7</f>
        <v>144.95067319633671</v>
      </c>
      <c r="D418">
        <f t="shared" si="6"/>
        <v>40.277839842054277</v>
      </c>
    </row>
    <row r="419" spans="1:4">
      <c r="A419" t="s">
        <v>778</v>
      </c>
      <c r="B419" s="43">
        <v>5678.7</v>
      </c>
      <c r="C419" s="39">
        <f>Ratio!$F$7</f>
        <v>144.95067319633671</v>
      </c>
      <c r="D419">
        <f t="shared" si="6"/>
        <v>39.176775621512022</v>
      </c>
    </row>
    <row r="420" spans="1:4">
      <c r="A420" t="s">
        <v>779</v>
      </c>
      <c r="B420" s="43">
        <v>5754.9</v>
      </c>
      <c r="C420" s="39">
        <f>Ratio!$F$7</f>
        <v>144.95067319633671</v>
      </c>
      <c r="D420">
        <f t="shared" si="6"/>
        <v>39.702471696733319</v>
      </c>
    </row>
    <row r="421" spans="1:4">
      <c r="A421" t="s">
        <v>780</v>
      </c>
      <c r="B421" s="43">
        <v>5762.3</v>
      </c>
      <c r="C421" s="39">
        <f>Ratio!$F$7</f>
        <v>144.95067319633671</v>
      </c>
      <c r="D421">
        <f t="shared" si="6"/>
        <v>39.753523546557965</v>
      </c>
    </row>
    <row r="422" spans="1:4">
      <c r="A422" t="s">
        <v>781</v>
      </c>
      <c r="B422" s="43">
        <v>5755.35</v>
      </c>
      <c r="C422" s="39">
        <f>Ratio!$F$7</f>
        <v>144.95067319633671</v>
      </c>
      <c r="D422">
        <f t="shared" si="6"/>
        <v>39.705576201114553</v>
      </c>
    </row>
    <row r="423" spans="1:4">
      <c r="A423" t="s">
        <v>782</v>
      </c>
      <c r="B423" s="43">
        <v>5886.5</v>
      </c>
      <c r="C423" s="39">
        <f>Ratio!$F$7</f>
        <v>144.95067319633671</v>
      </c>
      <c r="D423">
        <f t="shared" si="6"/>
        <v>40.610366755776944</v>
      </c>
    </row>
    <row r="424" spans="1:4">
      <c r="A424" t="s">
        <v>783</v>
      </c>
      <c r="B424" s="43">
        <v>5896</v>
      </c>
      <c r="C424" s="39">
        <f>Ratio!$F$7</f>
        <v>144.95067319633671</v>
      </c>
      <c r="D424">
        <f t="shared" si="6"/>
        <v>40.675906292713982</v>
      </c>
    </row>
    <row r="425" spans="1:4">
      <c r="A425" t="s">
        <v>784</v>
      </c>
      <c r="B425" s="43">
        <v>5897.35</v>
      </c>
      <c r="C425" s="39">
        <f>Ratio!$F$7</f>
        <v>144.95067319633671</v>
      </c>
      <c r="D425">
        <f t="shared" si="6"/>
        <v>40.68521980585767</v>
      </c>
    </row>
    <row r="426" spans="1:4">
      <c r="A426" t="s">
        <v>785</v>
      </c>
      <c r="B426" s="43">
        <v>5714.4</v>
      </c>
      <c r="C426" s="39">
        <f>Ratio!$F$7</f>
        <v>144.95067319633671</v>
      </c>
      <c r="D426">
        <f t="shared" si="6"/>
        <v>39.423066302422789</v>
      </c>
    </row>
    <row r="427" spans="1:4">
      <c r="A427" t="s">
        <v>786</v>
      </c>
      <c r="B427" s="43">
        <v>5726.2</v>
      </c>
      <c r="C427" s="39">
        <f>Ratio!$F$7</f>
        <v>144.95067319633671</v>
      </c>
      <c r="D427">
        <f t="shared" si="6"/>
        <v>39.50447330619722</v>
      </c>
    </row>
    <row r="428" spans="1:4">
      <c r="A428" t="s">
        <v>787</v>
      </c>
      <c r="B428" s="43">
        <v>5502.2</v>
      </c>
      <c r="C428" s="39">
        <f>Ratio!$F$7</f>
        <v>144.95067319633671</v>
      </c>
      <c r="D428">
        <f t="shared" si="6"/>
        <v>37.959120014208082</v>
      </c>
    </row>
    <row r="429" spans="1:4">
      <c r="A429" t="s">
        <v>788</v>
      </c>
      <c r="B429" s="43">
        <v>5475.75</v>
      </c>
      <c r="C429" s="39">
        <f>Ratio!$F$7</f>
        <v>144.95067319633671</v>
      </c>
      <c r="D429">
        <f t="shared" si="6"/>
        <v>37.776644145578118</v>
      </c>
    </row>
    <row r="430" spans="1:4">
      <c r="A430" t="s">
        <v>789</v>
      </c>
      <c r="B430" s="43">
        <v>5561.75</v>
      </c>
      <c r="C430" s="39">
        <f>Ratio!$F$7</f>
        <v>144.95067319633671</v>
      </c>
      <c r="D430">
        <f t="shared" si="6"/>
        <v>38.369949427323945</v>
      </c>
    </row>
    <row r="431" spans="1:4">
      <c r="A431" t="s">
        <v>790</v>
      </c>
      <c r="B431" s="43">
        <v>5426.15</v>
      </c>
      <c r="C431" s="39">
        <f>Ratio!$F$7</f>
        <v>144.95067319633671</v>
      </c>
      <c r="D431">
        <f t="shared" si="6"/>
        <v>37.43445877378052</v>
      </c>
    </row>
    <row r="432" spans="1:4">
      <c r="A432" t="s">
        <v>791</v>
      </c>
      <c r="B432" s="43">
        <v>5675.6</v>
      </c>
      <c r="C432" s="39">
        <f>Ratio!$F$7</f>
        <v>144.95067319633671</v>
      </c>
      <c r="D432">
        <f t="shared" si="6"/>
        <v>39.155389035774675</v>
      </c>
    </row>
    <row r="433" spans="1:4">
      <c r="A433" t="s">
        <v>792</v>
      </c>
      <c r="B433" s="43">
        <v>5662.3</v>
      </c>
      <c r="C433" s="39">
        <f>Ratio!$F$7</f>
        <v>144.95067319633671</v>
      </c>
      <c r="D433">
        <f t="shared" si="6"/>
        <v>39.063633684062822</v>
      </c>
    </row>
    <row r="434" spans="1:4">
      <c r="A434" t="s">
        <v>793</v>
      </c>
      <c r="B434" s="43">
        <v>5734.8</v>
      </c>
      <c r="C434" s="39">
        <f>Ratio!$F$7</f>
        <v>144.95067319633671</v>
      </c>
      <c r="D434">
        <f t="shared" si="6"/>
        <v>39.563803834371804</v>
      </c>
    </row>
    <row r="435" spans="1:4">
      <c r="A435" t="s">
        <v>794</v>
      </c>
      <c r="B435" s="43">
        <v>5746.2</v>
      </c>
      <c r="C435" s="39">
        <f>Ratio!$F$7</f>
        <v>144.95067319633671</v>
      </c>
      <c r="D435">
        <f t="shared" si="6"/>
        <v>39.642451278696242</v>
      </c>
    </row>
    <row r="436" spans="1:4">
      <c r="A436" t="s">
        <v>795</v>
      </c>
      <c r="B436" s="43">
        <v>5690.2</v>
      </c>
      <c r="C436" s="39">
        <f>Ratio!$F$7</f>
        <v>144.95067319633671</v>
      </c>
      <c r="D436">
        <f t="shared" si="6"/>
        <v>39.25611295569896</v>
      </c>
    </row>
    <row r="437" spans="1:4">
      <c r="A437" t="s">
        <v>796</v>
      </c>
      <c r="B437" s="43">
        <v>5624</v>
      </c>
      <c r="C437" s="39">
        <f>Ratio!$F$7</f>
        <v>144.95067319633671</v>
      </c>
      <c r="D437">
        <f t="shared" si="6"/>
        <v>38.799405866727177</v>
      </c>
    </row>
    <row r="438" spans="1:4">
      <c r="A438" t="s">
        <v>797</v>
      </c>
      <c r="B438" s="43">
        <v>5690.1</v>
      </c>
      <c r="C438" s="39">
        <f>Ratio!$F$7</f>
        <v>144.95067319633671</v>
      </c>
      <c r="D438">
        <f t="shared" si="6"/>
        <v>39.255423065836474</v>
      </c>
    </row>
    <row r="439" spans="1:4">
      <c r="A439" t="s">
        <v>798</v>
      </c>
      <c r="B439" s="43">
        <v>5793.6</v>
      </c>
      <c r="C439" s="39">
        <f>Ratio!$F$7</f>
        <v>144.95067319633671</v>
      </c>
      <c r="D439">
        <f t="shared" si="6"/>
        <v>39.969459073518948</v>
      </c>
    </row>
    <row r="440" spans="1:4">
      <c r="A440" t="s">
        <v>799</v>
      </c>
      <c r="B440" s="43">
        <v>5610.8</v>
      </c>
      <c r="C440" s="39">
        <f>Ratio!$F$7</f>
        <v>144.95067319633671</v>
      </c>
      <c r="D440">
        <f t="shared" si="6"/>
        <v>38.708340404877816</v>
      </c>
    </row>
    <row r="441" spans="1:4">
      <c r="A441" t="s">
        <v>800</v>
      </c>
      <c r="B441" s="43">
        <v>5468.35</v>
      </c>
      <c r="C441" s="39">
        <f>Ratio!$F$7</f>
        <v>144.95067319633671</v>
      </c>
      <c r="D441">
        <f t="shared" si="6"/>
        <v>37.725592295753479</v>
      </c>
    </row>
    <row r="442" spans="1:4">
      <c r="A442" t="s">
        <v>801</v>
      </c>
      <c r="B442" s="43">
        <v>5244.4</v>
      </c>
      <c r="C442" s="39">
        <f>Ratio!$F$7</f>
        <v>144.95067319633671</v>
      </c>
      <c r="D442">
        <f t="shared" si="6"/>
        <v>36.180583948695585</v>
      </c>
    </row>
    <row r="443" spans="1:4">
      <c r="A443" t="s">
        <v>802</v>
      </c>
      <c r="B443" s="43">
        <v>5246.15</v>
      </c>
      <c r="C443" s="39">
        <f>Ratio!$F$7</f>
        <v>144.95067319633671</v>
      </c>
      <c r="D443">
        <f t="shared" si="6"/>
        <v>36.19265702128925</v>
      </c>
    </row>
    <row r="444" spans="1:4">
      <c r="A444" t="s">
        <v>803</v>
      </c>
      <c r="B444" s="43">
        <v>5134.3</v>
      </c>
      <c r="C444" s="39">
        <f>Ratio!$F$7</f>
        <v>144.95067319633671</v>
      </c>
      <c r="D444">
        <f t="shared" si="6"/>
        <v>35.421015210088434</v>
      </c>
    </row>
    <row r="445" spans="1:4">
      <c r="A445" t="s">
        <v>804</v>
      </c>
      <c r="B445" s="43">
        <v>5050.1000000000004</v>
      </c>
      <c r="C445" s="39">
        <f>Ratio!$F$7</f>
        <v>144.95067319633671</v>
      </c>
      <c r="D445">
        <f t="shared" si="6"/>
        <v>34.840127945867515</v>
      </c>
    </row>
    <row r="446" spans="1:4">
      <c r="A446" t="s">
        <v>805</v>
      </c>
      <c r="B446" s="43">
        <v>4891.95</v>
      </c>
      <c r="C446" s="39">
        <f>Ratio!$F$7</f>
        <v>144.95067319633671</v>
      </c>
      <c r="D446">
        <f t="shared" si="6"/>
        <v>33.749067128331433</v>
      </c>
    </row>
    <row r="447" spans="1:4">
      <c r="A447" t="s">
        <v>806</v>
      </c>
      <c r="B447" s="43">
        <v>4805.3</v>
      </c>
      <c r="C447" s="39">
        <f>Ratio!$F$7</f>
        <v>144.95067319633671</v>
      </c>
      <c r="D447">
        <f t="shared" si="6"/>
        <v>33.151277562479393</v>
      </c>
    </row>
    <row r="448" spans="1:4">
      <c r="A448" t="s">
        <v>807</v>
      </c>
      <c r="B448" s="43">
        <v>4720.95</v>
      </c>
      <c r="C448" s="39">
        <f>Ratio!$F$7</f>
        <v>144.95067319633671</v>
      </c>
      <c r="D448">
        <f t="shared" si="6"/>
        <v>32.569355463464731</v>
      </c>
    </row>
    <row r="449" spans="1:4">
      <c r="A449" t="s">
        <v>808</v>
      </c>
      <c r="B449" s="43">
        <v>5100.3999999999996</v>
      </c>
      <c r="C449" s="39">
        <f>Ratio!$F$7</f>
        <v>144.95067319633671</v>
      </c>
      <c r="D449">
        <f t="shared" si="6"/>
        <v>35.187142546702574</v>
      </c>
    </row>
    <row r="450" spans="1:4">
      <c r="A450" t="s">
        <v>809</v>
      </c>
      <c r="B450" s="43">
        <v>5114.05</v>
      </c>
      <c r="C450" s="39">
        <f>Ratio!$F$7</f>
        <v>144.95067319633671</v>
      </c>
      <c r="D450">
        <f t="shared" si="6"/>
        <v>35.281312512933162</v>
      </c>
    </row>
    <row r="451" spans="1:4">
      <c r="A451" t="s">
        <v>810</v>
      </c>
      <c r="B451" s="43">
        <v>5036.1000000000004</v>
      </c>
      <c r="C451" s="39">
        <f>Ratio!$F$7</f>
        <v>144.95067319633671</v>
      </c>
      <c r="D451">
        <f t="shared" ref="D451:D514" si="7">B451/C451</f>
        <v>34.7435433651182</v>
      </c>
    </row>
    <row r="452" spans="1:4">
      <c r="A452" t="s">
        <v>811</v>
      </c>
      <c r="B452" s="43">
        <v>4951.3</v>
      </c>
      <c r="C452" s="39">
        <f>Ratio!$F$7</f>
        <v>144.95067319633671</v>
      </c>
      <c r="D452">
        <f t="shared" si="7"/>
        <v>34.158516761722311</v>
      </c>
    </row>
    <row r="453" spans="1:4">
      <c r="A453" t="s">
        <v>812</v>
      </c>
      <c r="B453" s="43">
        <v>4937.8</v>
      </c>
      <c r="C453" s="39">
        <f>Ratio!$F$7</f>
        <v>144.95067319633671</v>
      </c>
      <c r="D453">
        <f t="shared" si="7"/>
        <v>34.065381630285465</v>
      </c>
    </row>
    <row r="454" spans="1:4">
      <c r="A454" t="s">
        <v>813</v>
      </c>
      <c r="B454" s="43">
        <v>4654.1499999999996</v>
      </c>
      <c r="C454" s="39">
        <f>Ratio!$F$7</f>
        <v>144.95067319633671</v>
      </c>
      <c r="D454">
        <f t="shared" si="7"/>
        <v>32.108509035317972</v>
      </c>
    </row>
    <row r="455" spans="1:4">
      <c r="A455" t="s">
        <v>814</v>
      </c>
      <c r="B455" s="43">
        <v>4749.3</v>
      </c>
      <c r="C455" s="39">
        <f>Ratio!$F$7</f>
        <v>144.95067319633671</v>
      </c>
      <c r="D455">
        <f t="shared" si="7"/>
        <v>32.764939239482111</v>
      </c>
    </row>
    <row r="456" spans="1:4">
      <c r="A456" t="s">
        <v>815</v>
      </c>
      <c r="B456" s="43">
        <v>4843.25</v>
      </c>
      <c r="C456" s="39">
        <f>Ratio!$F$7</f>
        <v>144.95067319633671</v>
      </c>
      <c r="D456">
        <f t="shared" si="7"/>
        <v>33.413090765296303</v>
      </c>
    </row>
    <row r="457" spans="1:4">
      <c r="A457" t="s">
        <v>816</v>
      </c>
      <c r="B457" s="43">
        <v>4829.8500000000004</v>
      </c>
      <c r="C457" s="39">
        <f>Ratio!$F$7</f>
        <v>144.95067319633671</v>
      </c>
      <c r="D457">
        <f t="shared" si="7"/>
        <v>33.32064552372195</v>
      </c>
    </row>
    <row r="458" spans="1:4">
      <c r="A458" t="s">
        <v>817</v>
      </c>
      <c r="B458" s="43">
        <v>4886.3</v>
      </c>
      <c r="C458" s="39">
        <f>Ratio!$F$7</f>
        <v>144.95067319633671</v>
      </c>
      <c r="D458">
        <f t="shared" si="7"/>
        <v>33.71008835110046</v>
      </c>
    </row>
    <row r="459" spans="1:4">
      <c r="A459" t="s">
        <v>818</v>
      </c>
      <c r="B459" s="43">
        <v>5358.8</v>
      </c>
      <c r="C459" s="39">
        <f>Ratio!$F$7</f>
        <v>144.95067319633671</v>
      </c>
      <c r="D459">
        <f t="shared" si="7"/>
        <v>36.969817951390041</v>
      </c>
    </row>
    <row r="460" spans="1:4">
      <c r="A460" t="s">
        <v>819</v>
      </c>
      <c r="B460" s="43">
        <v>5068.45</v>
      </c>
      <c r="C460" s="39">
        <f>Ratio!$F$7</f>
        <v>144.95067319633671</v>
      </c>
      <c r="D460">
        <f t="shared" si="7"/>
        <v>34.966722735635372</v>
      </c>
    </row>
    <row r="461" spans="1:4">
      <c r="A461" t="s">
        <v>820</v>
      </c>
      <c r="B461" s="43">
        <v>5052.7</v>
      </c>
      <c r="C461" s="39">
        <f>Ratio!$F$7</f>
        <v>144.95067319633671</v>
      </c>
      <c r="D461">
        <f t="shared" si="7"/>
        <v>34.858065082292391</v>
      </c>
    </row>
    <row r="462" spans="1:4">
      <c r="A462" t="s">
        <v>821</v>
      </c>
      <c r="B462" s="43">
        <v>5056.3500000000004</v>
      </c>
      <c r="C462" s="39">
        <f>Ratio!$F$7</f>
        <v>144.95067319633671</v>
      </c>
      <c r="D462">
        <f t="shared" si="7"/>
        <v>34.883246062273464</v>
      </c>
    </row>
    <row r="463" spans="1:4">
      <c r="A463" t="s">
        <v>822</v>
      </c>
      <c r="B463" s="43">
        <v>5045.6499999999996</v>
      </c>
      <c r="C463" s="39">
        <f>Ratio!$F$7</f>
        <v>144.95067319633671</v>
      </c>
      <c r="D463">
        <f t="shared" si="7"/>
        <v>34.80942784698648</v>
      </c>
    </row>
    <row r="464" spans="1:4">
      <c r="A464" t="s">
        <v>823</v>
      </c>
      <c r="B464" s="43">
        <v>5156.3500000000004</v>
      </c>
      <c r="C464" s="39">
        <f>Ratio!$F$7</f>
        <v>144.95067319633671</v>
      </c>
      <c r="D464">
        <f t="shared" si="7"/>
        <v>35.573135924768614</v>
      </c>
    </row>
    <row r="465" spans="1:4">
      <c r="A465" t="s">
        <v>824</v>
      </c>
      <c r="B465" s="43">
        <v>5180.8500000000004</v>
      </c>
      <c r="C465" s="39">
        <f>Ratio!$F$7</f>
        <v>144.95067319633671</v>
      </c>
      <c r="D465">
        <f t="shared" si="7"/>
        <v>35.742158941079929</v>
      </c>
    </row>
    <row r="466" spans="1:4">
      <c r="A466" t="s">
        <v>825</v>
      </c>
      <c r="B466" s="43">
        <v>5001.1000000000004</v>
      </c>
      <c r="C466" s="39">
        <f>Ratio!$F$7</f>
        <v>144.95067319633671</v>
      </c>
      <c r="D466">
        <f t="shared" si="7"/>
        <v>34.502081913244893</v>
      </c>
    </row>
    <row r="467" spans="1:4">
      <c r="A467" t="s">
        <v>826</v>
      </c>
      <c r="B467" s="43">
        <v>5331.35</v>
      </c>
      <c r="C467" s="39">
        <f>Ratio!$F$7</f>
        <v>144.95067319633671</v>
      </c>
      <c r="D467">
        <f t="shared" si="7"/>
        <v>36.780443184135123</v>
      </c>
    </row>
    <row r="468" spans="1:4">
      <c r="A468" t="s">
        <v>827</v>
      </c>
      <c r="B468" s="43">
        <v>5505</v>
      </c>
      <c r="C468" s="39">
        <f>Ratio!$F$7</f>
        <v>144.95067319633671</v>
      </c>
      <c r="D468">
        <f t="shared" si="7"/>
        <v>37.978436930357951</v>
      </c>
    </row>
    <row r="469" spans="1:4">
      <c r="A469" t="s">
        <v>828</v>
      </c>
      <c r="B469" s="43">
        <v>5130.8</v>
      </c>
      <c r="C469" s="39">
        <f>Ratio!$F$7</f>
        <v>144.95067319633671</v>
      </c>
      <c r="D469">
        <f t="shared" si="7"/>
        <v>35.396869064901104</v>
      </c>
    </row>
    <row r="470" spans="1:4">
      <c r="A470" t="s">
        <v>829</v>
      </c>
      <c r="B470" s="43">
        <v>5094.3</v>
      </c>
      <c r="C470" s="39">
        <f>Ratio!$F$7</f>
        <v>144.95067319633671</v>
      </c>
      <c r="D470">
        <f t="shared" si="7"/>
        <v>35.145059265090374</v>
      </c>
    </row>
    <row r="471" spans="1:4">
      <c r="A471" t="s">
        <v>830</v>
      </c>
      <c r="B471" s="43">
        <v>5283.15</v>
      </c>
      <c r="C471" s="39">
        <f>Ratio!$F$7</f>
        <v>144.95067319633671</v>
      </c>
      <c r="D471">
        <f t="shared" si="7"/>
        <v>36.447916270412456</v>
      </c>
    </row>
    <row r="472" spans="1:4">
      <c r="A472" t="s">
        <v>831</v>
      </c>
      <c r="B472" s="43">
        <v>5326.65</v>
      </c>
      <c r="C472" s="39">
        <f>Ratio!$F$7</f>
        <v>144.95067319633671</v>
      </c>
      <c r="D472">
        <f t="shared" si="7"/>
        <v>36.748018360597847</v>
      </c>
    </row>
    <row r="473" spans="1:4">
      <c r="A473" t="s">
        <v>832</v>
      </c>
      <c r="B473" s="43">
        <v>4698.1000000000004</v>
      </c>
      <c r="C473" s="39">
        <f>Ratio!$F$7</f>
        <v>144.95067319633671</v>
      </c>
      <c r="D473">
        <f t="shared" si="7"/>
        <v>32.411715629884597</v>
      </c>
    </row>
    <row r="474" spans="1:4">
      <c r="A474" t="s">
        <v>833</v>
      </c>
      <c r="B474" s="43">
        <v>4553.6499999999996</v>
      </c>
      <c r="C474" s="39">
        <f>Ratio!$F$7</f>
        <v>144.95067319633671</v>
      </c>
      <c r="D474">
        <f t="shared" si="7"/>
        <v>31.415169723510346</v>
      </c>
    </row>
    <row r="475" spans="1:4">
      <c r="A475" t="s">
        <v>834</v>
      </c>
      <c r="B475" s="43">
        <v>4011.5</v>
      </c>
      <c r="C475" s="39">
        <f>Ratio!$F$7</f>
        <v>144.95067319633671</v>
      </c>
      <c r="D475">
        <f t="shared" si="7"/>
        <v>27.6749318339929</v>
      </c>
    </row>
    <row r="476" spans="1:4">
      <c r="A476" t="s">
        <v>835</v>
      </c>
      <c r="B476" s="43">
        <v>4246.3500000000004</v>
      </c>
      <c r="C476" s="39">
        <f>Ratio!$F$7</f>
        <v>144.95067319633671</v>
      </c>
      <c r="D476">
        <f t="shared" si="7"/>
        <v>29.295138176062757</v>
      </c>
    </row>
    <row r="477" spans="1:4">
      <c r="A477" t="s">
        <v>836</v>
      </c>
      <c r="B477" s="43">
        <v>4288.3</v>
      </c>
      <c r="C477" s="39">
        <f>Ratio!$F$7</f>
        <v>144.95067319633671</v>
      </c>
      <c r="D477">
        <f t="shared" si="7"/>
        <v>29.584546973379471</v>
      </c>
    </row>
    <row r="478" spans="1:4">
      <c r="A478" t="s">
        <v>837</v>
      </c>
      <c r="B478" s="43">
        <v>4328.45</v>
      </c>
      <c r="C478" s="39">
        <f>Ratio!$F$7</f>
        <v>144.95067319633671</v>
      </c>
      <c r="D478">
        <f t="shared" si="7"/>
        <v>29.861537753171273</v>
      </c>
    </row>
    <row r="479" spans="1:4">
      <c r="A479" t="s">
        <v>838</v>
      </c>
      <c r="B479" s="43">
        <v>4646.1000000000004</v>
      </c>
      <c r="C479" s="39">
        <f>Ratio!$F$7</f>
        <v>144.95067319633671</v>
      </c>
      <c r="D479">
        <f t="shared" si="7"/>
        <v>32.052972901387115</v>
      </c>
    </row>
    <row r="480" spans="1:4">
      <c r="A480" t="s">
        <v>839</v>
      </c>
      <c r="B480" s="43">
        <v>4878</v>
      </c>
      <c r="C480" s="39">
        <f>Ratio!$F$7</f>
        <v>144.95067319633671</v>
      </c>
      <c r="D480">
        <f t="shared" si="7"/>
        <v>33.652827492513367</v>
      </c>
    </row>
    <row r="481" spans="1:4">
      <c r="A481" t="s">
        <v>840</v>
      </c>
      <c r="B481" s="43">
        <v>5005.95</v>
      </c>
      <c r="C481" s="39">
        <f>Ratio!$F$7</f>
        <v>144.95067319633671</v>
      </c>
      <c r="D481">
        <f t="shared" si="7"/>
        <v>34.535541571575905</v>
      </c>
    </row>
    <row r="482" spans="1:4">
      <c r="A482" t="s">
        <v>841</v>
      </c>
      <c r="B482" s="43">
        <v>4486.45</v>
      </c>
      <c r="C482" s="39">
        <f>Ratio!$F$7</f>
        <v>144.95067319633671</v>
      </c>
      <c r="D482">
        <f t="shared" si="7"/>
        <v>30.951563735913606</v>
      </c>
    </row>
    <row r="483" spans="1:4">
      <c r="A483" t="s">
        <v>842</v>
      </c>
      <c r="B483" s="43">
        <v>4220.3500000000004</v>
      </c>
      <c r="C483" s="39">
        <f>Ratio!$F$7</f>
        <v>144.95067319633671</v>
      </c>
      <c r="D483">
        <f t="shared" si="7"/>
        <v>29.115766811814019</v>
      </c>
    </row>
    <row r="484" spans="1:4">
      <c r="A484" t="s">
        <v>843</v>
      </c>
      <c r="B484" s="43">
        <v>5079.2</v>
      </c>
      <c r="C484" s="39">
        <f>Ratio!$F$7</f>
        <v>144.95067319633671</v>
      </c>
      <c r="D484">
        <f t="shared" si="7"/>
        <v>35.040885895853606</v>
      </c>
    </row>
    <row r="485" spans="1:4">
      <c r="A485" t="s">
        <v>844</v>
      </c>
      <c r="B485" s="43">
        <v>4819.55</v>
      </c>
      <c r="C485" s="39">
        <f>Ratio!$F$7</f>
        <v>144.95067319633671</v>
      </c>
      <c r="D485">
        <f t="shared" si="7"/>
        <v>33.24958686788495</v>
      </c>
    </row>
    <row r="486" spans="1:4">
      <c r="A486" t="s">
        <v>845</v>
      </c>
      <c r="B486" s="43">
        <v>5352.65</v>
      </c>
      <c r="C486" s="39">
        <f>Ratio!$F$7</f>
        <v>144.95067319633671</v>
      </c>
      <c r="D486">
        <f t="shared" si="7"/>
        <v>36.927389724846584</v>
      </c>
    </row>
    <row r="487" spans="1:4">
      <c r="A487" t="s">
        <v>846</v>
      </c>
      <c r="B487" s="43">
        <v>5603.95</v>
      </c>
      <c r="C487" s="39">
        <f>Ratio!$F$7</f>
        <v>144.95067319633671</v>
      </c>
      <c r="D487">
        <f t="shared" si="7"/>
        <v>38.661082949296897</v>
      </c>
    </row>
    <row r="488" spans="1:4">
      <c r="A488" t="s">
        <v>847</v>
      </c>
      <c r="B488" s="43">
        <v>5480.25</v>
      </c>
      <c r="C488" s="39">
        <f>Ratio!$F$7</f>
        <v>144.95067319633671</v>
      </c>
      <c r="D488">
        <f t="shared" si="7"/>
        <v>37.807689189390402</v>
      </c>
    </row>
    <row r="489" spans="1:4">
      <c r="A489" t="s">
        <v>848</v>
      </c>
      <c r="B489" s="43">
        <v>5838.6</v>
      </c>
      <c r="C489" s="39">
        <f>Ratio!$F$7</f>
        <v>144.95067319633671</v>
      </c>
      <c r="D489">
        <f t="shared" si="7"/>
        <v>40.279909511641769</v>
      </c>
    </row>
    <row r="490" spans="1:4">
      <c r="A490" t="s">
        <v>849</v>
      </c>
      <c r="B490" s="43">
        <v>5643.15</v>
      </c>
      <c r="C490" s="39">
        <f>Ratio!$F$7</f>
        <v>144.95067319633671</v>
      </c>
      <c r="D490">
        <f t="shared" si="7"/>
        <v>38.931519775394996</v>
      </c>
    </row>
    <row r="491" spans="1:4">
      <c r="A491" t="s">
        <v>850</v>
      </c>
      <c r="B491" s="43">
        <v>6146.3</v>
      </c>
      <c r="C491" s="39">
        <f>Ratio!$F$7</f>
        <v>144.95067319633671</v>
      </c>
      <c r="D491">
        <f t="shared" si="7"/>
        <v>42.402700618539342</v>
      </c>
    </row>
    <row r="492" spans="1:4">
      <c r="A492" t="s">
        <v>851</v>
      </c>
      <c r="B492" s="43">
        <v>6201.1</v>
      </c>
      <c r="C492" s="39">
        <f>Ratio!$F$7</f>
        <v>144.95067319633671</v>
      </c>
      <c r="D492">
        <f t="shared" si="7"/>
        <v>42.780760263186679</v>
      </c>
    </row>
    <row r="493" spans="1:4">
      <c r="A493" t="s">
        <v>852</v>
      </c>
      <c r="B493" s="43">
        <v>6445.95</v>
      </c>
      <c r="C493" s="39">
        <f>Ratio!$F$7</f>
        <v>144.95067319633671</v>
      </c>
      <c r="D493">
        <f t="shared" si="7"/>
        <v>44.46995559150605</v>
      </c>
    </row>
    <row r="494" spans="1:4">
      <c r="A494" t="s">
        <v>853</v>
      </c>
      <c r="B494" s="43">
        <v>6365.95</v>
      </c>
      <c r="C494" s="39">
        <f>Ratio!$F$7</f>
        <v>144.95067319633671</v>
      </c>
      <c r="D494">
        <f t="shared" si="7"/>
        <v>43.91804370150993</v>
      </c>
    </row>
    <row r="495" spans="1:4">
      <c r="A495" t="s">
        <v>854</v>
      </c>
      <c r="B495" s="43">
        <v>6384.35</v>
      </c>
      <c r="C495" s="39">
        <f>Ratio!$F$7</f>
        <v>144.95067319633671</v>
      </c>
      <c r="D495">
        <f t="shared" si="7"/>
        <v>44.044983436209044</v>
      </c>
    </row>
    <row r="496" spans="1:4">
      <c r="A496" t="s">
        <v>855</v>
      </c>
      <c r="B496" s="43">
        <v>6386.05</v>
      </c>
      <c r="C496" s="39">
        <f>Ratio!$F$7</f>
        <v>144.95067319633671</v>
      </c>
      <c r="D496">
        <f t="shared" si="7"/>
        <v>44.05671156387146</v>
      </c>
    </row>
    <row r="497" spans="1:4">
      <c r="A497" t="s">
        <v>856</v>
      </c>
      <c r="B497" s="43">
        <v>6285.15</v>
      </c>
      <c r="C497" s="39">
        <f>Ratio!$F$7</f>
        <v>144.95067319633671</v>
      </c>
      <c r="D497">
        <f t="shared" si="7"/>
        <v>43.360612692613849</v>
      </c>
    </row>
    <row r="498" spans="1:4">
      <c r="A498" t="s">
        <v>857</v>
      </c>
      <c r="B498" s="43">
        <v>6283.1</v>
      </c>
      <c r="C498" s="39">
        <f>Ratio!$F$7</f>
        <v>144.95067319633671</v>
      </c>
      <c r="D498">
        <f t="shared" si="7"/>
        <v>43.346469950432706</v>
      </c>
    </row>
    <row r="499" spans="1:4">
      <c r="A499" t="s">
        <v>858</v>
      </c>
      <c r="B499" s="43">
        <v>6289.8</v>
      </c>
      <c r="C499" s="39">
        <f>Ratio!$F$7</f>
        <v>144.95067319633671</v>
      </c>
      <c r="D499">
        <f t="shared" si="7"/>
        <v>43.392692571219875</v>
      </c>
    </row>
    <row r="500" spans="1:4">
      <c r="A500" t="s">
        <v>859</v>
      </c>
      <c r="B500" s="43">
        <v>6234.85</v>
      </c>
      <c r="C500" s="39">
        <f>Ratio!$F$7</f>
        <v>144.95067319633671</v>
      </c>
      <c r="D500">
        <f t="shared" si="7"/>
        <v>43.013598091778796</v>
      </c>
    </row>
    <row r="501" spans="1:4">
      <c r="A501" t="s">
        <v>860</v>
      </c>
      <c r="B501" s="43">
        <v>6414.55</v>
      </c>
      <c r="C501" s="39">
        <f>Ratio!$F$7</f>
        <v>144.95067319633671</v>
      </c>
      <c r="D501">
        <f t="shared" si="7"/>
        <v>44.253330174682574</v>
      </c>
    </row>
    <row r="502" spans="1:4">
      <c r="A502" t="s">
        <v>861</v>
      </c>
      <c r="B502" s="43">
        <v>6470.4</v>
      </c>
      <c r="C502" s="39">
        <f>Ratio!$F$7</f>
        <v>144.95067319633671</v>
      </c>
      <c r="D502">
        <f t="shared" si="7"/>
        <v>44.638633662886114</v>
      </c>
    </row>
    <row r="503" spans="1:4">
      <c r="A503" t="s">
        <v>862</v>
      </c>
      <c r="B503" s="43">
        <v>6757.6</v>
      </c>
      <c r="C503" s="39">
        <f>Ratio!$F$7</f>
        <v>144.95067319633671</v>
      </c>
      <c r="D503">
        <f t="shared" si="7"/>
        <v>46.619997347972188</v>
      </c>
    </row>
    <row r="504" spans="1:4">
      <c r="A504" t="s">
        <v>863</v>
      </c>
      <c r="B504" s="43">
        <v>6756.6</v>
      </c>
      <c r="C504" s="39">
        <f>Ratio!$F$7</f>
        <v>144.95067319633671</v>
      </c>
      <c r="D504">
        <f t="shared" si="7"/>
        <v>46.613098449347234</v>
      </c>
    </row>
    <row r="505" spans="1:4">
      <c r="A505" t="s">
        <v>864</v>
      </c>
      <c r="B505" s="43">
        <v>6781.1</v>
      </c>
      <c r="C505" s="39">
        <f>Ratio!$F$7</f>
        <v>144.95067319633671</v>
      </c>
      <c r="D505">
        <f t="shared" si="7"/>
        <v>46.782121465658548</v>
      </c>
    </row>
    <row r="506" spans="1:4">
      <c r="A506" t="s">
        <v>865</v>
      </c>
      <c r="B506" s="43">
        <v>6906.75</v>
      </c>
      <c r="C506" s="39">
        <f>Ratio!$F$7</f>
        <v>144.95067319633671</v>
      </c>
      <c r="D506">
        <f t="shared" si="7"/>
        <v>47.648968077883701</v>
      </c>
    </row>
    <row r="507" spans="1:4">
      <c r="A507" t="s">
        <v>866</v>
      </c>
      <c r="B507" s="43">
        <v>6913.8</v>
      </c>
      <c r="C507" s="39">
        <f>Ratio!$F$7</f>
        <v>144.95067319633671</v>
      </c>
      <c r="D507">
        <f t="shared" si="7"/>
        <v>47.697605313189605</v>
      </c>
    </row>
    <row r="508" spans="1:4">
      <c r="A508" t="s">
        <v>867</v>
      </c>
      <c r="B508" s="43">
        <v>7005.05</v>
      </c>
      <c r="C508" s="39">
        <f>Ratio!$F$7</f>
        <v>144.95067319633671</v>
      </c>
      <c r="D508">
        <f t="shared" si="7"/>
        <v>48.327129812716429</v>
      </c>
    </row>
    <row r="509" spans="1:4">
      <c r="A509" t="s">
        <v>868</v>
      </c>
      <c r="B509" s="43">
        <v>7043.3</v>
      </c>
      <c r="C509" s="39">
        <f>Ratio!$F$7</f>
        <v>144.95067319633671</v>
      </c>
      <c r="D509">
        <f t="shared" si="7"/>
        <v>48.591012685120823</v>
      </c>
    </row>
    <row r="510" spans="1:4">
      <c r="A510" t="s">
        <v>869</v>
      </c>
      <c r="B510" s="43">
        <v>7033.75</v>
      </c>
      <c r="C510" s="39">
        <f>Ratio!$F$7</f>
        <v>144.95067319633671</v>
      </c>
      <c r="D510">
        <f t="shared" si="7"/>
        <v>48.525128203252535</v>
      </c>
    </row>
    <row r="511" spans="1:4">
      <c r="A511" t="s">
        <v>870</v>
      </c>
      <c r="B511" s="43">
        <v>6892.9</v>
      </c>
      <c r="C511" s="39">
        <f>Ratio!$F$7</f>
        <v>144.95067319633671</v>
      </c>
      <c r="D511">
        <f t="shared" si="7"/>
        <v>47.553418331928114</v>
      </c>
    </row>
    <row r="512" spans="1:4">
      <c r="A512" t="s">
        <v>871</v>
      </c>
      <c r="B512" s="43">
        <v>6971.75</v>
      </c>
      <c r="C512" s="39">
        <f>Ratio!$F$7</f>
        <v>144.95067319633671</v>
      </c>
      <c r="D512">
        <f t="shared" si="7"/>
        <v>48.097396488505545</v>
      </c>
    </row>
    <row r="513" spans="1:4">
      <c r="A513" t="s">
        <v>872</v>
      </c>
      <c r="B513" s="43">
        <v>7021.6</v>
      </c>
      <c r="C513" s="39">
        <f>Ratio!$F$7</f>
        <v>144.95067319633671</v>
      </c>
      <c r="D513">
        <f t="shared" si="7"/>
        <v>48.441306584959378</v>
      </c>
    </row>
    <row r="514" spans="1:4">
      <c r="A514" t="s">
        <v>873</v>
      </c>
      <c r="B514" s="43">
        <v>7040.9</v>
      </c>
      <c r="C514" s="39">
        <f>Ratio!$F$7</f>
        <v>144.95067319633671</v>
      </c>
      <c r="D514">
        <f t="shared" si="7"/>
        <v>48.574455328420939</v>
      </c>
    </row>
    <row r="515" spans="1:4">
      <c r="A515" t="s">
        <v>874</v>
      </c>
      <c r="B515" s="43">
        <v>7199.6</v>
      </c>
      <c r="C515" s="39">
        <f>Ratio!$F$7</f>
        <v>144.95067319633671</v>
      </c>
      <c r="D515">
        <f t="shared" ref="D515:D578" si="8">B515/C515</f>
        <v>49.669310540200748</v>
      </c>
    </row>
    <row r="516" spans="1:4">
      <c r="A516" t="s">
        <v>875</v>
      </c>
      <c r="B516" s="43">
        <v>7011.3</v>
      </c>
      <c r="C516" s="39">
        <f>Ratio!$F$7</f>
        <v>144.95067319633671</v>
      </c>
      <c r="D516">
        <f t="shared" si="8"/>
        <v>48.370247929122378</v>
      </c>
    </row>
    <row r="517" spans="1:4">
      <c r="A517" t="s">
        <v>876</v>
      </c>
      <c r="B517" s="43">
        <v>6812.65</v>
      </c>
      <c r="C517" s="39">
        <f>Ratio!$F$7</f>
        <v>144.95067319633671</v>
      </c>
      <c r="D517">
        <f t="shared" si="8"/>
        <v>46.999781717275759</v>
      </c>
    </row>
    <row r="518" spans="1:4">
      <c r="A518" t="s">
        <v>877</v>
      </c>
      <c r="B518" s="43">
        <v>6913.5</v>
      </c>
      <c r="C518" s="39">
        <f>Ratio!$F$7</f>
        <v>144.95067319633671</v>
      </c>
      <c r="D518">
        <f t="shared" si="8"/>
        <v>47.695535643602121</v>
      </c>
    </row>
    <row r="519" spans="1:4">
      <c r="A519" t="s">
        <v>878</v>
      </c>
      <c r="B519" s="43">
        <v>7020.45</v>
      </c>
      <c r="C519" s="39">
        <f>Ratio!$F$7</f>
        <v>144.95067319633671</v>
      </c>
      <c r="D519">
        <f t="shared" si="8"/>
        <v>48.433372851540682</v>
      </c>
    </row>
    <row r="520" spans="1:4">
      <c r="A520" t="s">
        <v>879</v>
      </c>
      <c r="B520" s="43">
        <v>7010.3</v>
      </c>
      <c r="C520" s="39">
        <f>Ratio!$F$7</f>
        <v>144.95067319633671</v>
      </c>
      <c r="D520">
        <f t="shared" si="8"/>
        <v>48.363349030497425</v>
      </c>
    </row>
    <row r="521" spans="1:4">
      <c r="A521" t="s">
        <v>880</v>
      </c>
      <c r="B521" s="43">
        <v>6997.05</v>
      </c>
      <c r="C521" s="39">
        <f>Ratio!$F$7</f>
        <v>144.95067319633671</v>
      </c>
      <c r="D521">
        <f t="shared" si="8"/>
        <v>48.271938623716821</v>
      </c>
    </row>
    <row r="522" spans="1:4">
      <c r="A522" t="s">
        <v>881</v>
      </c>
      <c r="B522" s="43">
        <v>7148.8</v>
      </c>
      <c r="C522" s="39">
        <f>Ratio!$F$7</f>
        <v>144.95067319633671</v>
      </c>
      <c r="D522">
        <f t="shared" si="8"/>
        <v>49.318846490053204</v>
      </c>
    </row>
    <row r="523" spans="1:4">
      <c r="A523" t="s">
        <v>882</v>
      </c>
      <c r="B523" s="43">
        <v>7128.45</v>
      </c>
      <c r="C523" s="39">
        <f>Ratio!$F$7</f>
        <v>144.95067319633671</v>
      </c>
      <c r="D523">
        <f t="shared" si="8"/>
        <v>49.17845390303544</v>
      </c>
    </row>
    <row r="524" spans="1:4">
      <c r="A524" t="s">
        <v>883</v>
      </c>
      <c r="B524" s="43">
        <v>7147.1</v>
      </c>
      <c r="C524" s="39">
        <f>Ratio!$F$7</f>
        <v>144.95067319633671</v>
      </c>
      <c r="D524">
        <f t="shared" si="8"/>
        <v>49.307118362390788</v>
      </c>
    </row>
    <row r="525" spans="1:4">
      <c r="A525" t="s">
        <v>884</v>
      </c>
      <c r="B525" s="43">
        <v>7135.6</v>
      </c>
      <c r="C525" s="39">
        <f>Ratio!$F$7</f>
        <v>144.95067319633671</v>
      </c>
      <c r="D525">
        <f t="shared" si="8"/>
        <v>49.22778102820385</v>
      </c>
    </row>
    <row r="526" spans="1:4">
      <c r="A526" t="s">
        <v>885</v>
      </c>
      <c r="B526" s="43">
        <v>7302.65</v>
      </c>
      <c r="C526" s="39">
        <f>Ratio!$F$7</f>
        <v>144.95067319633671</v>
      </c>
      <c r="D526">
        <f t="shared" si="8"/>
        <v>50.380242043501987</v>
      </c>
    </row>
    <row r="527" spans="1:4">
      <c r="A527" t="s">
        <v>886</v>
      </c>
      <c r="B527" s="43">
        <v>7449.6</v>
      </c>
      <c r="C527" s="39">
        <f>Ratio!$F$7</f>
        <v>144.95067319633671</v>
      </c>
      <c r="D527">
        <f t="shared" si="8"/>
        <v>51.394035196438615</v>
      </c>
    </row>
    <row r="528" spans="1:4">
      <c r="A528" t="s">
        <v>887</v>
      </c>
      <c r="B528" s="43">
        <v>7520.15</v>
      </c>
      <c r="C528" s="39">
        <f>Ratio!$F$7</f>
        <v>144.95067319633671</v>
      </c>
      <c r="D528">
        <f t="shared" si="8"/>
        <v>51.88075249442894</v>
      </c>
    </row>
    <row r="529" spans="1:4">
      <c r="A529" t="s">
        <v>888</v>
      </c>
      <c r="B529" s="43">
        <v>7462.65</v>
      </c>
      <c r="C529" s="39">
        <f>Ratio!$F$7</f>
        <v>144.95067319633671</v>
      </c>
      <c r="D529">
        <f t="shared" si="8"/>
        <v>51.484065823494227</v>
      </c>
    </row>
    <row r="530" spans="1:4">
      <c r="A530" t="s">
        <v>889</v>
      </c>
      <c r="B530" s="43">
        <v>7482.95</v>
      </c>
      <c r="C530" s="39">
        <f>Ratio!$F$7</f>
        <v>144.95067319633671</v>
      </c>
      <c r="D530">
        <f t="shared" si="8"/>
        <v>51.624113465580741</v>
      </c>
    </row>
    <row r="531" spans="1:4">
      <c r="A531" t="s">
        <v>890</v>
      </c>
      <c r="B531" s="43">
        <v>7386.8</v>
      </c>
      <c r="C531" s="39">
        <f>Ratio!$F$7</f>
        <v>144.95067319633671</v>
      </c>
      <c r="D531">
        <f t="shared" si="8"/>
        <v>50.960784362791664</v>
      </c>
    </row>
    <row r="532" spans="1:4">
      <c r="A532" t="s">
        <v>891</v>
      </c>
      <c r="B532" s="43">
        <v>7352.7</v>
      </c>
      <c r="C532" s="39">
        <f>Ratio!$F$7</f>
        <v>144.95067319633671</v>
      </c>
      <c r="D532">
        <f t="shared" si="8"/>
        <v>50.725531919680812</v>
      </c>
    </row>
    <row r="533" spans="1:4">
      <c r="A533" t="s">
        <v>892</v>
      </c>
      <c r="B533" s="43">
        <v>7330.5</v>
      </c>
      <c r="C533" s="39">
        <f>Ratio!$F$7</f>
        <v>144.95067319633671</v>
      </c>
      <c r="D533">
        <f t="shared" si="8"/>
        <v>50.572376370206889</v>
      </c>
    </row>
    <row r="534" spans="1:4">
      <c r="A534" t="s">
        <v>893</v>
      </c>
      <c r="B534" s="43">
        <v>7227.9</v>
      </c>
      <c r="C534" s="39">
        <f>Ratio!$F$7</f>
        <v>144.95067319633671</v>
      </c>
      <c r="D534">
        <f t="shared" si="8"/>
        <v>49.864549371286863</v>
      </c>
    </row>
    <row r="535" spans="1:4">
      <c r="A535" t="s">
        <v>894</v>
      </c>
      <c r="B535" s="43">
        <v>7035.2</v>
      </c>
      <c r="C535" s="39">
        <f>Ratio!$F$7</f>
        <v>144.95067319633671</v>
      </c>
      <c r="D535">
        <f t="shared" si="8"/>
        <v>48.535131606258716</v>
      </c>
    </row>
    <row r="536" spans="1:4">
      <c r="A536" t="s">
        <v>895</v>
      </c>
      <c r="B536" s="43">
        <v>7073.6</v>
      </c>
      <c r="C536" s="39">
        <f>Ratio!$F$7</f>
        <v>144.95067319633671</v>
      </c>
      <c r="D536">
        <f t="shared" si="8"/>
        <v>48.800049313456853</v>
      </c>
    </row>
    <row r="537" spans="1:4">
      <c r="A537" t="s">
        <v>896</v>
      </c>
      <c r="B537" s="43">
        <v>7042.4</v>
      </c>
      <c r="C537" s="39">
        <f>Ratio!$F$7</f>
        <v>144.95067319633671</v>
      </c>
      <c r="D537">
        <f t="shared" si="8"/>
        <v>48.584803676358362</v>
      </c>
    </row>
    <row r="538" spans="1:4">
      <c r="A538" t="s">
        <v>897</v>
      </c>
      <c r="B538" s="43">
        <v>7254.25</v>
      </c>
      <c r="C538" s="39">
        <f>Ratio!$F$7</f>
        <v>144.95067319633671</v>
      </c>
      <c r="D538">
        <f t="shared" si="8"/>
        <v>50.046335350054342</v>
      </c>
    </row>
    <row r="539" spans="1:4">
      <c r="A539" t="s">
        <v>898</v>
      </c>
      <c r="B539" s="43">
        <v>7329.85</v>
      </c>
      <c r="C539" s="39">
        <f>Ratio!$F$7</f>
        <v>144.95067319633671</v>
      </c>
      <c r="D539">
        <f t="shared" si="8"/>
        <v>50.567892086100677</v>
      </c>
    </row>
    <row r="540" spans="1:4">
      <c r="A540" t="s">
        <v>899</v>
      </c>
      <c r="B540" s="43">
        <v>7311.7</v>
      </c>
      <c r="C540" s="39">
        <f>Ratio!$F$7</f>
        <v>144.95067319633671</v>
      </c>
      <c r="D540">
        <f t="shared" si="8"/>
        <v>50.442677076057805</v>
      </c>
    </row>
    <row r="541" spans="1:4">
      <c r="A541" t="s">
        <v>900</v>
      </c>
      <c r="B541" s="43">
        <v>7368.6</v>
      </c>
      <c r="C541" s="39">
        <f>Ratio!$F$7</f>
        <v>144.95067319633671</v>
      </c>
      <c r="D541">
        <f t="shared" si="8"/>
        <v>50.835224407817549</v>
      </c>
    </row>
    <row r="542" spans="1:4">
      <c r="A542" t="s">
        <v>901</v>
      </c>
      <c r="B542" s="43">
        <v>7416.25</v>
      </c>
      <c r="C542" s="39">
        <f>Ratio!$F$7</f>
        <v>144.95067319633671</v>
      </c>
      <c r="D542">
        <f t="shared" si="8"/>
        <v>51.163956927296482</v>
      </c>
    </row>
    <row r="543" spans="1:4">
      <c r="A543" t="s">
        <v>902</v>
      </c>
      <c r="B543" s="43">
        <v>7344.9</v>
      </c>
      <c r="C543" s="39">
        <f>Ratio!$F$7</f>
        <v>144.95067319633671</v>
      </c>
      <c r="D543">
        <f t="shared" si="8"/>
        <v>50.671720510406189</v>
      </c>
    </row>
    <row r="544" spans="1:4">
      <c r="A544" t="s">
        <v>903</v>
      </c>
      <c r="B544" s="43">
        <v>7240.9</v>
      </c>
      <c r="C544" s="39">
        <f>Ratio!$F$7</f>
        <v>144.95067319633671</v>
      </c>
      <c r="D544">
        <f t="shared" si="8"/>
        <v>49.954235053411239</v>
      </c>
    </row>
    <row r="545" spans="1:4">
      <c r="A545" t="s">
        <v>904</v>
      </c>
      <c r="B545" s="43">
        <v>7327.8</v>
      </c>
      <c r="C545" s="39">
        <f>Ratio!$F$7</f>
        <v>144.95067319633671</v>
      </c>
      <c r="D545">
        <f t="shared" si="8"/>
        <v>50.55374934391952</v>
      </c>
    </row>
    <row r="546" spans="1:4">
      <c r="A546" t="s">
        <v>905</v>
      </c>
      <c r="B546" s="43">
        <v>7360.9</v>
      </c>
      <c r="C546" s="39">
        <f>Ratio!$F$7</f>
        <v>144.95067319633671</v>
      </c>
      <c r="D546">
        <f t="shared" si="8"/>
        <v>50.782102888405412</v>
      </c>
    </row>
    <row r="547" spans="1:4">
      <c r="A547" t="s">
        <v>906</v>
      </c>
      <c r="B547" s="43">
        <v>7261.5</v>
      </c>
      <c r="C547" s="39">
        <f>Ratio!$F$7</f>
        <v>144.95067319633671</v>
      </c>
      <c r="D547">
        <f t="shared" si="8"/>
        <v>50.096352365085238</v>
      </c>
    </row>
    <row r="548" spans="1:4">
      <c r="A548" t="s">
        <v>907</v>
      </c>
      <c r="B548" s="43">
        <v>7240.65</v>
      </c>
      <c r="C548" s="39">
        <f>Ratio!$F$7</f>
        <v>144.95067319633671</v>
      </c>
      <c r="D548">
        <f t="shared" si="8"/>
        <v>49.952510328754997</v>
      </c>
    </row>
    <row r="549" spans="1:4">
      <c r="A549" t="s">
        <v>908</v>
      </c>
      <c r="B549" s="43">
        <v>7240.65</v>
      </c>
      <c r="C549" s="39">
        <f>Ratio!$F$7</f>
        <v>144.95067319633671</v>
      </c>
      <c r="D549">
        <f t="shared" si="8"/>
        <v>49.952510328754997</v>
      </c>
    </row>
    <row r="550" spans="1:4">
      <c r="A550" t="s">
        <v>909</v>
      </c>
      <c r="B550" s="43">
        <v>7195.15</v>
      </c>
      <c r="C550" s="39">
        <f>Ratio!$F$7</f>
        <v>144.95067319633671</v>
      </c>
      <c r="D550">
        <f t="shared" si="8"/>
        <v>49.638610441319706</v>
      </c>
    </row>
    <row r="551" spans="1:4">
      <c r="A551" t="s">
        <v>910</v>
      </c>
      <c r="B551" s="43">
        <v>7140.05</v>
      </c>
      <c r="C551" s="39">
        <f>Ratio!$F$7</f>
        <v>144.95067319633671</v>
      </c>
      <c r="D551">
        <f t="shared" si="8"/>
        <v>49.258481127084885</v>
      </c>
    </row>
    <row r="552" spans="1:4">
      <c r="A552" t="s">
        <v>911</v>
      </c>
      <c r="B552" s="43">
        <v>7214.95</v>
      </c>
      <c r="C552" s="39">
        <f>Ratio!$F$7</f>
        <v>144.95067319633671</v>
      </c>
      <c r="D552">
        <f t="shared" si="8"/>
        <v>49.775208634093744</v>
      </c>
    </row>
    <row r="553" spans="1:4">
      <c r="A553" t="s">
        <v>912</v>
      </c>
      <c r="B553" s="43">
        <v>6999.8</v>
      </c>
      <c r="C553" s="39">
        <f>Ratio!$F$7</f>
        <v>144.95067319633671</v>
      </c>
      <c r="D553">
        <f t="shared" si="8"/>
        <v>48.290910594935433</v>
      </c>
    </row>
    <row r="554" spans="1:4">
      <c r="A554" t="s">
        <v>913</v>
      </c>
      <c r="B554" s="43">
        <v>6993.2</v>
      </c>
      <c r="C554" s="39">
        <f>Ratio!$F$7</f>
        <v>144.95067319633671</v>
      </c>
      <c r="D554">
        <f t="shared" si="8"/>
        <v>48.245377864010756</v>
      </c>
    </row>
    <row r="555" spans="1:4">
      <c r="A555" t="s">
        <v>914</v>
      </c>
      <c r="B555" s="43">
        <v>6963.65</v>
      </c>
      <c r="C555" s="39">
        <f>Ratio!$F$7</f>
        <v>144.95067319633671</v>
      </c>
      <c r="D555">
        <f t="shared" si="8"/>
        <v>48.041515409643438</v>
      </c>
    </row>
    <row r="556" spans="1:4">
      <c r="A556" t="s">
        <v>915</v>
      </c>
      <c r="B556" s="43">
        <v>6994.75</v>
      </c>
      <c r="C556" s="39">
        <f>Ratio!$F$7</f>
        <v>144.95067319633671</v>
      </c>
      <c r="D556">
        <f t="shared" si="8"/>
        <v>48.256071156879429</v>
      </c>
    </row>
    <row r="557" spans="1:4">
      <c r="A557" t="s">
        <v>916</v>
      </c>
      <c r="B557" s="43">
        <v>6886.7</v>
      </c>
      <c r="C557" s="39">
        <f>Ratio!$F$7</f>
        <v>144.95067319633671</v>
      </c>
      <c r="D557">
        <f t="shared" si="8"/>
        <v>47.510645160453421</v>
      </c>
    </row>
    <row r="558" spans="1:4">
      <c r="A558" t="s">
        <v>917</v>
      </c>
      <c r="B558" s="43">
        <v>7012.85</v>
      </c>
      <c r="C558" s="39">
        <f>Ratio!$F$7</f>
        <v>144.95067319633671</v>
      </c>
      <c r="D558">
        <f t="shared" si="8"/>
        <v>48.380941221991051</v>
      </c>
    </row>
    <row r="559" spans="1:4">
      <c r="A559" t="s">
        <v>918</v>
      </c>
      <c r="B559" s="43">
        <v>7076.1</v>
      </c>
      <c r="C559" s="39">
        <f>Ratio!$F$7</f>
        <v>144.95067319633671</v>
      </c>
      <c r="D559">
        <f t="shared" si="8"/>
        <v>48.817296560019237</v>
      </c>
    </row>
    <row r="560" spans="1:4">
      <c r="A560" t="s">
        <v>919</v>
      </c>
      <c r="B560" s="43">
        <v>7138.8</v>
      </c>
      <c r="C560" s="39">
        <f>Ratio!$F$7</f>
        <v>144.95067319633671</v>
      </c>
      <c r="D560">
        <f t="shared" si="8"/>
        <v>49.249857503803689</v>
      </c>
    </row>
    <row r="561" spans="1:4">
      <c r="A561" t="s">
        <v>920</v>
      </c>
      <c r="B561" s="43">
        <v>7139.35</v>
      </c>
      <c r="C561" s="39">
        <f>Ratio!$F$7</f>
        <v>144.95067319633671</v>
      </c>
      <c r="D561">
        <f t="shared" si="8"/>
        <v>49.253651898047416</v>
      </c>
    </row>
    <row r="562" spans="1:4">
      <c r="A562" t="s">
        <v>921</v>
      </c>
      <c r="B562" s="43">
        <v>7245.85</v>
      </c>
      <c r="C562" s="39">
        <f>Ratio!$F$7</f>
        <v>144.95067319633671</v>
      </c>
      <c r="D562">
        <f t="shared" si="8"/>
        <v>49.98838460160475</v>
      </c>
    </row>
    <row r="563" spans="1:4">
      <c r="A563" t="s">
        <v>922</v>
      </c>
      <c r="B563" s="43">
        <v>7261.25</v>
      </c>
      <c r="C563" s="39">
        <f>Ratio!$F$7</f>
        <v>144.95067319633671</v>
      </c>
      <c r="D563">
        <f t="shared" si="8"/>
        <v>50.094627640429003</v>
      </c>
    </row>
    <row r="564" spans="1:4">
      <c r="A564" t="s">
        <v>923</v>
      </c>
      <c r="B564" s="43">
        <v>7294.4</v>
      </c>
      <c r="C564" s="39">
        <f>Ratio!$F$7</f>
        <v>144.95067319633671</v>
      </c>
      <c r="D564">
        <f t="shared" si="8"/>
        <v>50.323326129846137</v>
      </c>
    </row>
    <row r="565" spans="1:4">
      <c r="A565" t="s">
        <v>924</v>
      </c>
      <c r="B565" s="43">
        <v>7125</v>
      </c>
      <c r="C565" s="39">
        <f>Ratio!$F$7</f>
        <v>144.95067319633671</v>
      </c>
      <c r="D565">
        <f t="shared" si="8"/>
        <v>49.154652702779359</v>
      </c>
    </row>
    <row r="566" spans="1:4">
      <c r="A566" t="s">
        <v>925</v>
      </c>
      <c r="B566" s="43">
        <v>7236.1</v>
      </c>
      <c r="C566" s="39">
        <f>Ratio!$F$7</f>
        <v>144.95067319633671</v>
      </c>
      <c r="D566">
        <f t="shared" si="8"/>
        <v>49.921120340011477</v>
      </c>
    </row>
    <row r="567" spans="1:4">
      <c r="A567" t="s">
        <v>926</v>
      </c>
      <c r="B567" s="43">
        <v>7060.45</v>
      </c>
      <c r="C567" s="39">
        <f>Ratio!$F$7</f>
        <v>144.95067319633671</v>
      </c>
      <c r="D567">
        <f t="shared" si="8"/>
        <v>48.709328796538742</v>
      </c>
    </row>
    <row r="568" spans="1:4">
      <c r="A568" t="s">
        <v>927</v>
      </c>
      <c r="B568" s="43">
        <v>7019.05</v>
      </c>
      <c r="C568" s="39">
        <f>Ratio!$F$7</f>
        <v>144.95067319633671</v>
      </c>
      <c r="D568">
        <f t="shared" si="8"/>
        <v>48.423714393465751</v>
      </c>
    </row>
    <row r="569" spans="1:4">
      <c r="A569" t="s">
        <v>928</v>
      </c>
      <c r="B569" s="43">
        <v>7152.75</v>
      </c>
      <c r="C569" s="39">
        <f>Ratio!$F$7</f>
        <v>144.95067319633671</v>
      </c>
      <c r="D569">
        <f t="shared" si="8"/>
        <v>49.346097139621762</v>
      </c>
    </row>
    <row r="570" spans="1:4">
      <c r="A570" t="s">
        <v>929</v>
      </c>
      <c r="B570" s="43">
        <v>7045.45</v>
      </c>
      <c r="C570" s="39">
        <f>Ratio!$F$7</f>
        <v>144.95067319633671</v>
      </c>
      <c r="D570">
        <f t="shared" si="8"/>
        <v>48.605845317164466</v>
      </c>
    </row>
    <row r="571" spans="1:4">
      <c r="A571" t="s">
        <v>930</v>
      </c>
      <c r="B571" s="43">
        <v>7098.45</v>
      </c>
      <c r="C571" s="39">
        <f>Ratio!$F$7</f>
        <v>144.95067319633671</v>
      </c>
      <c r="D571">
        <f t="shared" si="8"/>
        <v>48.971486944286895</v>
      </c>
    </row>
    <row r="572" spans="1:4">
      <c r="A572" t="s">
        <v>931</v>
      </c>
      <c r="B572" s="43">
        <v>7147.2</v>
      </c>
      <c r="C572" s="39">
        <f>Ratio!$F$7</f>
        <v>144.95067319633671</v>
      </c>
      <c r="D572">
        <f t="shared" si="8"/>
        <v>49.307808252253281</v>
      </c>
    </row>
    <row r="573" spans="1:4">
      <c r="A573" t="s">
        <v>932</v>
      </c>
      <c r="B573" s="43">
        <v>7247.15</v>
      </c>
      <c r="C573" s="39">
        <f>Ratio!$F$7</f>
        <v>144.95067319633671</v>
      </c>
      <c r="D573">
        <f t="shared" si="8"/>
        <v>49.997353169817181</v>
      </c>
    </row>
    <row r="574" spans="1:4">
      <c r="A574" t="s">
        <v>933</v>
      </c>
      <c r="B574" s="43">
        <v>7154.6</v>
      </c>
      <c r="C574" s="39">
        <f>Ratio!$F$7</f>
        <v>144.95067319633671</v>
      </c>
      <c r="D574">
        <f t="shared" si="8"/>
        <v>49.358860102077927</v>
      </c>
    </row>
    <row r="575" spans="1:4">
      <c r="A575" t="s">
        <v>934</v>
      </c>
      <c r="B575" s="43">
        <v>7137.3</v>
      </c>
      <c r="C575" s="39">
        <f>Ratio!$F$7</f>
        <v>144.95067319633671</v>
      </c>
      <c r="D575">
        <f t="shared" si="8"/>
        <v>49.239509155866266</v>
      </c>
    </row>
    <row r="576" spans="1:4">
      <c r="A576" t="s">
        <v>935</v>
      </c>
      <c r="B576" s="43">
        <v>7200.55</v>
      </c>
      <c r="C576" s="39">
        <f>Ratio!$F$7</f>
        <v>144.95067319633671</v>
      </c>
      <c r="D576">
        <f t="shared" si="8"/>
        <v>49.675864493894444</v>
      </c>
    </row>
    <row r="577" spans="1:4">
      <c r="A577" t="s">
        <v>936</v>
      </c>
      <c r="B577" s="43">
        <v>7287.15</v>
      </c>
      <c r="C577" s="39">
        <f>Ratio!$F$7</f>
        <v>144.95067319633671</v>
      </c>
      <c r="D577">
        <f t="shared" si="8"/>
        <v>50.273309114815241</v>
      </c>
    </row>
    <row r="578" spans="1:4">
      <c r="A578" t="s">
        <v>937</v>
      </c>
      <c r="B578" s="43">
        <v>7311.15</v>
      </c>
      <c r="C578" s="39">
        <f>Ratio!$F$7</f>
        <v>144.95067319633671</v>
      </c>
      <c r="D578">
        <f t="shared" si="8"/>
        <v>50.438882681814079</v>
      </c>
    </row>
    <row r="579" spans="1:4">
      <c r="A579" t="s">
        <v>938</v>
      </c>
      <c r="B579" s="43">
        <v>7389</v>
      </c>
      <c r="C579" s="39">
        <f>Ratio!$F$7</f>
        <v>144.95067319633671</v>
      </c>
      <c r="D579">
        <f t="shared" ref="D579:D642" si="9">B579/C579</f>
        <v>50.975961939766556</v>
      </c>
    </row>
    <row r="580" spans="1:4">
      <c r="A580" t="s">
        <v>939</v>
      </c>
      <c r="B580" s="43">
        <v>7424</v>
      </c>
      <c r="C580" s="39">
        <f>Ratio!$F$7</f>
        <v>144.95067319633671</v>
      </c>
      <c r="D580">
        <f t="shared" si="9"/>
        <v>51.217423391639855</v>
      </c>
    </row>
    <row r="581" spans="1:4">
      <c r="A581" t="s">
        <v>940</v>
      </c>
      <c r="B581" s="43">
        <v>7618.65</v>
      </c>
      <c r="C581" s="39">
        <f>Ratio!$F$7</f>
        <v>144.95067319633671</v>
      </c>
      <c r="D581">
        <f t="shared" si="9"/>
        <v>52.560294008986659</v>
      </c>
    </row>
    <row r="582" spans="1:4">
      <c r="A582" t="s">
        <v>941</v>
      </c>
      <c r="B582" s="43">
        <v>7559.4</v>
      </c>
      <c r="C582" s="39">
        <f>Ratio!$F$7</f>
        <v>144.95067319633671</v>
      </c>
      <c r="D582">
        <f t="shared" si="9"/>
        <v>52.151534265458288</v>
      </c>
    </row>
    <row r="583" spans="1:4">
      <c r="A583" t="s">
        <v>942</v>
      </c>
      <c r="B583" s="43">
        <v>7556.95</v>
      </c>
      <c r="C583" s="39">
        <f>Ratio!$F$7</f>
        <v>144.95067319633671</v>
      </c>
      <c r="D583">
        <f t="shared" si="9"/>
        <v>52.134631963827154</v>
      </c>
    </row>
    <row r="584" spans="1:4">
      <c r="A584" t="s">
        <v>943</v>
      </c>
      <c r="B584" s="43">
        <v>7721.3</v>
      </c>
      <c r="C584" s="39">
        <f>Ratio!$F$7</f>
        <v>144.95067319633671</v>
      </c>
      <c r="D584">
        <f t="shared" si="9"/>
        <v>53.268465952837936</v>
      </c>
    </row>
    <row r="585" spans="1:4">
      <c r="A585" t="s">
        <v>944</v>
      </c>
      <c r="B585" s="43">
        <v>7422.1</v>
      </c>
      <c r="C585" s="39">
        <f>Ratio!$F$7</f>
        <v>144.95067319633671</v>
      </c>
      <c r="D585">
        <f t="shared" si="9"/>
        <v>51.204315484252447</v>
      </c>
    </row>
    <row r="586" spans="1:4">
      <c r="A586" t="s">
        <v>945</v>
      </c>
      <c r="B586" s="43">
        <v>7471.15</v>
      </c>
      <c r="C586" s="39">
        <f>Ratio!$F$7</f>
        <v>144.95067319633671</v>
      </c>
      <c r="D586">
        <f t="shared" si="9"/>
        <v>51.542706461806318</v>
      </c>
    </row>
    <row r="587" spans="1:4">
      <c r="A587" t="s">
        <v>946</v>
      </c>
      <c r="B587" s="43">
        <v>7391.4</v>
      </c>
      <c r="C587" s="39">
        <f>Ratio!$F$7</f>
        <v>144.95067319633671</v>
      </c>
      <c r="D587">
        <f t="shared" si="9"/>
        <v>50.992519296466433</v>
      </c>
    </row>
    <row r="588" spans="1:4">
      <c r="A588" t="s">
        <v>947</v>
      </c>
      <c r="B588" s="43">
        <v>7440.25</v>
      </c>
      <c r="C588" s="39">
        <f>Ratio!$F$7</f>
        <v>144.95067319633671</v>
      </c>
      <c r="D588">
        <f t="shared" si="9"/>
        <v>51.329530494295319</v>
      </c>
    </row>
    <row r="589" spans="1:4">
      <c r="A589" t="s">
        <v>948</v>
      </c>
      <c r="B589" s="43">
        <v>7256.25</v>
      </c>
      <c r="C589" s="39">
        <f>Ratio!$F$7</f>
        <v>144.95067319633671</v>
      </c>
      <c r="D589">
        <f t="shared" si="9"/>
        <v>50.060133147304242</v>
      </c>
    </row>
    <row r="590" spans="1:4">
      <c r="A590" t="s">
        <v>949</v>
      </c>
      <c r="B590" s="43">
        <v>7302.3</v>
      </c>
      <c r="C590" s="39">
        <f>Ratio!$F$7</f>
        <v>144.95067319633671</v>
      </c>
      <c r="D590">
        <f t="shared" si="9"/>
        <v>50.377827428983259</v>
      </c>
    </row>
    <row r="591" spans="1:4">
      <c r="A591" t="s">
        <v>950</v>
      </c>
      <c r="B591" s="43">
        <v>7123.9</v>
      </c>
      <c r="C591" s="39">
        <f>Ratio!$F$7</f>
        <v>144.95067319633671</v>
      </c>
      <c r="D591">
        <f t="shared" si="9"/>
        <v>49.147063914291913</v>
      </c>
    </row>
    <row r="592" spans="1:4">
      <c r="A592" t="s">
        <v>951</v>
      </c>
      <c r="B592" s="43">
        <v>6975</v>
      </c>
      <c r="C592" s="39">
        <f>Ratio!$F$7</f>
        <v>144.95067319633671</v>
      </c>
      <c r="D592">
        <f t="shared" si="9"/>
        <v>48.119817909036634</v>
      </c>
    </row>
    <row r="593" spans="1:4">
      <c r="A593" t="s">
        <v>952</v>
      </c>
      <c r="B593" s="43">
        <v>6985.75</v>
      </c>
      <c r="C593" s="39">
        <f>Ratio!$F$7</f>
        <v>144.95067319633671</v>
      </c>
      <c r="D593">
        <f t="shared" si="9"/>
        <v>48.193981069254868</v>
      </c>
    </row>
    <row r="594" spans="1:4">
      <c r="A594" t="s">
        <v>953</v>
      </c>
      <c r="B594" s="43">
        <v>6821.1</v>
      </c>
      <c r="C594" s="39">
        <f>Ratio!$F$7</f>
        <v>144.95067319633671</v>
      </c>
      <c r="D594">
        <f t="shared" si="9"/>
        <v>47.058077410656608</v>
      </c>
    </row>
    <row r="595" spans="1:4">
      <c r="A595" t="s">
        <v>954</v>
      </c>
      <c r="B595" s="43">
        <v>6698.9</v>
      </c>
      <c r="C595" s="39">
        <f>Ratio!$F$7</f>
        <v>144.95067319633671</v>
      </c>
      <c r="D595">
        <f t="shared" si="9"/>
        <v>46.215031998687529</v>
      </c>
    </row>
    <row r="596" spans="1:4">
      <c r="A596" t="s">
        <v>955</v>
      </c>
      <c r="B596" s="43">
        <v>6605.45</v>
      </c>
      <c r="C596" s="39">
        <f>Ratio!$F$7</f>
        <v>144.95067319633671</v>
      </c>
      <c r="D596">
        <f t="shared" si="9"/>
        <v>45.570329922185813</v>
      </c>
    </row>
    <row r="597" spans="1:4">
      <c r="A597" t="s">
        <v>956</v>
      </c>
      <c r="B597" s="43">
        <v>6719.55</v>
      </c>
      <c r="C597" s="39">
        <f>Ratio!$F$7</f>
        <v>144.95067319633671</v>
      </c>
      <c r="D597">
        <f t="shared" si="9"/>
        <v>46.357494255292778</v>
      </c>
    </row>
    <row r="598" spans="1:4">
      <c r="A598" t="s">
        <v>957</v>
      </c>
      <c r="B598" s="43">
        <v>6629.85</v>
      </c>
      <c r="C598" s="39">
        <f>Ratio!$F$7</f>
        <v>144.95067319633671</v>
      </c>
      <c r="D598">
        <f t="shared" si="9"/>
        <v>45.738663048634635</v>
      </c>
    </row>
    <row r="599" spans="1:4">
      <c r="A599" t="s">
        <v>958</v>
      </c>
      <c r="B599" s="43">
        <v>6649.6</v>
      </c>
      <c r="C599" s="39">
        <f>Ratio!$F$7</f>
        <v>144.95067319633671</v>
      </c>
      <c r="D599">
        <f t="shared" si="9"/>
        <v>45.874916296477423</v>
      </c>
    </row>
    <row r="600" spans="1:4">
      <c r="A600" t="s">
        <v>959</v>
      </c>
      <c r="B600" s="43">
        <v>6754.05</v>
      </c>
      <c r="C600" s="39">
        <f>Ratio!$F$7</f>
        <v>144.95067319633671</v>
      </c>
      <c r="D600">
        <f t="shared" si="9"/>
        <v>46.595506257853607</v>
      </c>
    </row>
    <row r="601" spans="1:4">
      <c r="A601" t="s">
        <v>960</v>
      </c>
      <c r="B601" s="43">
        <v>6782</v>
      </c>
      <c r="C601" s="39">
        <f>Ratio!$F$7</f>
        <v>144.95067319633671</v>
      </c>
      <c r="D601">
        <f t="shared" si="9"/>
        <v>46.788330474421002</v>
      </c>
    </row>
    <row r="602" spans="1:4">
      <c r="A602" t="s">
        <v>961</v>
      </c>
      <c r="B602" s="43">
        <v>6715.8</v>
      </c>
      <c r="C602" s="39">
        <f>Ratio!$F$7</f>
        <v>144.95067319633671</v>
      </c>
      <c r="D602">
        <f t="shared" si="9"/>
        <v>46.331623385449213</v>
      </c>
    </row>
    <row r="603" spans="1:4">
      <c r="A603" t="s">
        <v>962</v>
      </c>
      <c r="B603" s="43">
        <v>6773.7</v>
      </c>
      <c r="C603" s="39">
        <f>Ratio!$F$7</f>
        <v>144.95067319633671</v>
      </c>
      <c r="D603">
        <f t="shared" si="9"/>
        <v>46.731069615833903</v>
      </c>
    </row>
    <row r="604" spans="1:4">
      <c r="A604" t="s">
        <v>963</v>
      </c>
      <c r="B604" s="43">
        <v>6857.45</v>
      </c>
      <c r="C604" s="39">
        <f>Ratio!$F$7</f>
        <v>144.95067319633671</v>
      </c>
      <c r="D604">
        <f t="shared" si="9"/>
        <v>47.308852375673588</v>
      </c>
    </row>
    <row r="605" spans="1:4">
      <c r="A605" t="s">
        <v>964</v>
      </c>
      <c r="B605" s="43">
        <v>6638.5</v>
      </c>
      <c r="C605" s="39">
        <f>Ratio!$F$7</f>
        <v>144.95067319633671</v>
      </c>
      <c r="D605">
        <f t="shared" si="9"/>
        <v>45.798338521740462</v>
      </c>
    </row>
    <row r="606" spans="1:4">
      <c r="A606" t="s">
        <v>965</v>
      </c>
      <c r="B606" s="43">
        <v>7009.1</v>
      </c>
      <c r="C606" s="39">
        <f>Ratio!$F$7</f>
        <v>144.95067319633671</v>
      </c>
      <c r="D606">
        <f t="shared" si="9"/>
        <v>48.355070352147486</v>
      </c>
    </row>
    <row r="607" spans="1:4">
      <c r="A607" t="s">
        <v>966</v>
      </c>
      <c r="B607" s="43">
        <v>6897.85</v>
      </c>
      <c r="C607" s="39">
        <f>Ratio!$F$7</f>
        <v>144.95067319633671</v>
      </c>
      <c r="D607">
        <f t="shared" si="9"/>
        <v>47.587567880121632</v>
      </c>
    </row>
    <row r="608" spans="1:4">
      <c r="A608" t="s">
        <v>967</v>
      </c>
      <c r="B608" s="43">
        <v>6591.95</v>
      </c>
      <c r="C608" s="39">
        <f>Ratio!$F$7</f>
        <v>144.95067319633671</v>
      </c>
      <c r="D608">
        <f t="shared" si="9"/>
        <v>45.477194790748968</v>
      </c>
    </row>
    <row r="609" spans="1:4">
      <c r="A609" t="s">
        <v>968</v>
      </c>
      <c r="B609" s="43">
        <v>5971.75</v>
      </c>
      <c r="C609" s="39">
        <f>Ratio!$F$7</f>
        <v>144.95067319633671</v>
      </c>
      <c r="D609">
        <f t="shared" si="9"/>
        <v>41.198497863554053</v>
      </c>
    </row>
    <row r="610" spans="1:4">
      <c r="A610" t="s">
        <v>969</v>
      </c>
      <c r="B610" s="43">
        <v>6095.05</v>
      </c>
      <c r="C610" s="39">
        <f>Ratio!$F$7</f>
        <v>144.95067319633671</v>
      </c>
      <c r="D610">
        <f t="shared" si="9"/>
        <v>42.049132064010578</v>
      </c>
    </row>
    <row r="611" spans="1:4">
      <c r="A611" t="s">
        <v>970</v>
      </c>
      <c r="B611" s="43">
        <v>6130.4</v>
      </c>
      <c r="C611" s="39">
        <f>Ratio!$F$7</f>
        <v>144.95067319633671</v>
      </c>
      <c r="D611">
        <f t="shared" si="9"/>
        <v>42.293008130402605</v>
      </c>
    </row>
    <row r="612" spans="1:4">
      <c r="A612" t="s">
        <v>971</v>
      </c>
      <c r="B612" s="43">
        <v>6412.75</v>
      </c>
      <c r="C612" s="39">
        <f>Ratio!$F$7</f>
        <v>144.95067319633671</v>
      </c>
      <c r="D612">
        <f t="shared" si="9"/>
        <v>44.240912157157659</v>
      </c>
    </row>
    <row r="613" spans="1:4">
      <c r="A613" t="s">
        <v>972</v>
      </c>
      <c r="B613" s="43">
        <v>6450.3</v>
      </c>
      <c r="C613" s="39">
        <f>Ratio!$F$7</f>
        <v>144.95067319633671</v>
      </c>
      <c r="D613">
        <f t="shared" si="9"/>
        <v>44.499965800524592</v>
      </c>
    </row>
    <row r="614" spans="1:4">
      <c r="A614" t="s">
        <v>973</v>
      </c>
      <c r="B614" s="43">
        <v>6392.05</v>
      </c>
      <c r="C614" s="39">
        <f>Ratio!$F$7</f>
        <v>144.95067319633671</v>
      </c>
      <c r="D614">
        <f t="shared" si="9"/>
        <v>44.098104955621167</v>
      </c>
    </row>
    <row r="615" spans="1:4">
      <c r="A615" t="s">
        <v>974</v>
      </c>
      <c r="B615" s="43">
        <v>6597.3</v>
      </c>
      <c r="C615" s="39">
        <f>Ratio!$F$7</f>
        <v>144.95067319633671</v>
      </c>
      <c r="D615">
        <f t="shared" si="9"/>
        <v>45.514103898392463</v>
      </c>
    </row>
    <row r="616" spans="1:4">
      <c r="A616" t="s">
        <v>975</v>
      </c>
      <c r="B616" s="43">
        <v>6335.5</v>
      </c>
      <c r="C616" s="39">
        <f>Ratio!$F$7</f>
        <v>144.95067319633671</v>
      </c>
      <c r="D616">
        <f t="shared" si="9"/>
        <v>43.707972238380158</v>
      </c>
    </row>
    <row r="617" spans="1:4">
      <c r="A617" t="s">
        <v>976</v>
      </c>
      <c r="B617" s="43">
        <v>6186.95</v>
      </c>
      <c r="C617" s="39">
        <f>Ratio!$F$7</f>
        <v>144.95067319633671</v>
      </c>
      <c r="D617">
        <f t="shared" si="9"/>
        <v>42.683140847643614</v>
      </c>
    </row>
    <row r="618" spans="1:4">
      <c r="A618" t="s">
        <v>977</v>
      </c>
      <c r="B618" s="43">
        <v>5968.65</v>
      </c>
      <c r="C618" s="39">
        <f>Ratio!$F$7</f>
        <v>144.95067319633671</v>
      </c>
      <c r="D618">
        <f t="shared" si="9"/>
        <v>41.177111277816707</v>
      </c>
    </row>
    <row r="619" spans="1:4">
      <c r="A619" t="s">
        <v>978</v>
      </c>
      <c r="B619" s="43">
        <v>5830.75</v>
      </c>
      <c r="C619" s="39">
        <f>Ratio!$F$7</f>
        <v>144.95067319633671</v>
      </c>
      <c r="D619">
        <f t="shared" si="9"/>
        <v>40.225753157435896</v>
      </c>
    </row>
    <row r="620" spans="1:4">
      <c r="A620" t="s">
        <v>979</v>
      </c>
      <c r="B620" s="43">
        <v>6049.7</v>
      </c>
      <c r="C620" s="39">
        <f>Ratio!$F$7</f>
        <v>144.95067319633671</v>
      </c>
      <c r="D620">
        <f t="shared" si="9"/>
        <v>41.736267011369023</v>
      </c>
    </row>
    <row r="621" spans="1:4">
      <c r="A621" t="s">
        <v>980</v>
      </c>
      <c r="B621" s="43">
        <v>6123.75</v>
      </c>
      <c r="C621" s="39">
        <f>Ratio!$F$7</f>
        <v>144.95067319633671</v>
      </c>
      <c r="D621">
        <f t="shared" si="9"/>
        <v>42.247130454546685</v>
      </c>
    </row>
    <row r="622" spans="1:4">
      <c r="A622" t="s">
        <v>981</v>
      </c>
      <c r="B622" s="43">
        <v>6110.2</v>
      </c>
      <c r="C622" s="39">
        <f>Ratio!$F$7</f>
        <v>144.95067319633671</v>
      </c>
      <c r="D622">
        <f t="shared" si="9"/>
        <v>42.15365037817859</v>
      </c>
    </row>
    <row r="623" spans="1:4">
      <c r="A623" t="s">
        <v>982</v>
      </c>
      <c r="B623" s="43">
        <v>6103.4</v>
      </c>
      <c r="C623" s="39">
        <f>Ratio!$F$7</f>
        <v>144.95067319633671</v>
      </c>
      <c r="D623">
        <f t="shared" si="9"/>
        <v>42.106737867528913</v>
      </c>
    </row>
    <row r="624" spans="1:4">
      <c r="A624" t="s">
        <v>983</v>
      </c>
      <c r="B624" s="43">
        <v>6277.75</v>
      </c>
      <c r="C624" s="39">
        <f>Ratio!$F$7</f>
        <v>144.95067319633671</v>
      </c>
      <c r="D624">
        <f t="shared" si="9"/>
        <v>43.30956084278921</v>
      </c>
    </row>
    <row r="625" spans="1:4">
      <c r="A625" t="s">
        <v>984</v>
      </c>
      <c r="B625" s="43">
        <v>6255.55</v>
      </c>
      <c r="C625" s="39">
        <f>Ratio!$F$7</f>
        <v>144.95067319633671</v>
      </c>
      <c r="D625">
        <f t="shared" si="9"/>
        <v>43.156405293315288</v>
      </c>
    </row>
    <row r="626" spans="1:4">
      <c r="A626" t="s">
        <v>985</v>
      </c>
      <c r="B626" s="43">
        <v>6254.35</v>
      </c>
      <c r="C626" s="39">
        <f>Ratio!$F$7</f>
        <v>144.95067319633671</v>
      </c>
      <c r="D626">
        <f t="shared" si="9"/>
        <v>43.148126614965349</v>
      </c>
    </row>
    <row r="627" spans="1:4">
      <c r="A627" t="s">
        <v>986</v>
      </c>
      <c r="B627" s="43">
        <v>6208.55</v>
      </c>
      <c r="C627" s="39">
        <f>Ratio!$F$7</f>
        <v>144.95067319633671</v>
      </c>
      <c r="D627">
        <f t="shared" si="9"/>
        <v>42.832157057942567</v>
      </c>
    </row>
    <row r="628" spans="1:4">
      <c r="A628" t="s">
        <v>987</v>
      </c>
      <c r="B628" s="43">
        <v>6228.9</v>
      </c>
      <c r="C628" s="39">
        <f>Ratio!$F$7</f>
        <v>144.95067319633671</v>
      </c>
      <c r="D628">
        <f t="shared" si="9"/>
        <v>42.972549644960331</v>
      </c>
    </row>
    <row r="629" spans="1:4">
      <c r="A629" t="s">
        <v>988</v>
      </c>
      <c r="B629" s="43">
        <v>6190.95</v>
      </c>
      <c r="C629" s="39">
        <f>Ratio!$F$7</f>
        <v>144.95067319633671</v>
      </c>
      <c r="D629">
        <f t="shared" si="9"/>
        <v>42.710736442143421</v>
      </c>
    </row>
    <row r="630" spans="1:4">
      <c r="A630" t="s">
        <v>989</v>
      </c>
      <c r="B630" s="43">
        <v>5982.55</v>
      </c>
      <c r="C630" s="39">
        <f>Ratio!$F$7</f>
        <v>144.95067319633671</v>
      </c>
      <c r="D630">
        <f t="shared" si="9"/>
        <v>41.273005968703529</v>
      </c>
    </row>
    <row r="631" spans="1:4">
      <c r="A631" t="s">
        <v>990</v>
      </c>
      <c r="B631" s="43">
        <v>5975.05</v>
      </c>
      <c r="C631" s="39">
        <f>Ratio!$F$7</f>
        <v>144.95067319633671</v>
      </c>
      <c r="D631">
        <f t="shared" si="9"/>
        <v>41.221264229016398</v>
      </c>
    </row>
    <row r="632" spans="1:4">
      <c r="A632" t="s">
        <v>991</v>
      </c>
      <c r="B632" s="43">
        <v>5816</v>
      </c>
      <c r="C632" s="39">
        <f>Ratio!$F$7</f>
        <v>144.95067319633671</v>
      </c>
      <c r="D632">
        <f t="shared" si="9"/>
        <v>40.123994402717862</v>
      </c>
    </row>
    <row r="633" spans="1:4">
      <c r="A633" t="s">
        <v>992</v>
      </c>
      <c r="B633" s="43">
        <v>5815.45</v>
      </c>
      <c r="C633" s="39">
        <f>Ratio!$F$7</f>
        <v>144.95067319633671</v>
      </c>
      <c r="D633">
        <f t="shared" si="9"/>
        <v>40.120200008474136</v>
      </c>
    </row>
    <row r="634" spans="1:4">
      <c r="A634" t="s">
        <v>993</v>
      </c>
      <c r="B634" s="43">
        <v>6099.9</v>
      </c>
      <c r="C634" s="39">
        <f>Ratio!$F$7</f>
        <v>144.95067319633671</v>
      </c>
      <c r="D634">
        <f t="shared" si="9"/>
        <v>42.082591722341583</v>
      </c>
    </row>
    <row r="635" spans="1:4">
      <c r="A635" t="s">
        <v>994</v>
      </c>
      <c r="B635" s="43">
        <v>5902.25</v>
      </c>
      <c r="C635" s="39">
        <f>Ratio!$F$7</f>
        <v>144.95067319633671</v>
      </c>
      <c r="D635">
        <f t="shared" si="9"/>
        <v>40.719024409119925</v>
      </c>
    </row>
    <row r="636" spans="1:4">
      <c r="A636" t="s">
        <v>995</v>
      </c>
      <c r="B636" s="43">
        <v>5775</v>
      </c>
      <c r="C636" s="39">
        <f>Ratio!$F$7</f>
        <v>144.95067319633671</v>
      </c>
      <c r="D636">
        <f t="shared" si="9"/>
        <v>39.841139559094849</v>
      </c>
    </row>
    <row r="637" spans="1:4">
      <c r="A637" t="s">
        <v>996</v>
      </c>
      <c r="B637" s="43">
        <v>5833.3</v>
      </c>
      <c r="C637" s="39">
        <f>Ratio!$F$7</f>
        <v>144.95067319633671</v>
      </c>
      <c r="D637">
        <f t="shared" si="9"/>
        <v>40.243345348929523</v>
      </c>
    </row>
    <row r="638" spans="1:4">
      <c r="A638" t="s">
        <v>997</v>
      </c>
      <c r="B638" s="43">
        <v>5670.35</v>
      </c>
      <c r="C638" s="39">
        <f>Ratio!$F$7</f>
        <v>144.95067319633671</v>
      </c>
      <c r="D638">
        <f t="shared" si="9"/>
        <v>39.119169817993679</v>
      </c>
    </row>
    <row r="639" spans="1:4">
      <c r="A639" t="s">
        <v>998</v>
      </c>
      <c r="B639" s="43">
        <v>5689.35</v>
      </c>
      <c r="C639" s="39">
        <f>Ratio!$F$7</f>
        <v>144.95067319633671</v>
      </c>
      <c r="D639">
        <f t="shared" si="9"/>
        <v>39.250248891867756</v>
      </c>
    </row>
    <row r="640" spans="1:4">
      <c r="A640" t="s">
        <v>999</v>
      </c>
      <c r="B640" s="43">
        <v>5572.6</v>
      </c>
      <c r="C640" s="39">
        <f>Ratio!$F$7</f>
        <v>144.95067319633671</v>
      </c>
      <c r="D640">
        <f t="shared" si="9"/>
        <v>38.444802477404671</v>
      </c>
    </row>
    <row r="641" spans="1:4">
      <c r="A641" t="s">
        <v>1000</v>
      </c>
      <c r="B641" s="43">
        <v>5469.7</v>
      </c>
      <c r="C641" s="39">
        <f>Ratio!$F$7</f>
        <v>144.95067319633671</v>
      </c>
      <c r="D641">
        <f t="shared" si="9"/>
        <v>37.73490580889716</v>
      </c>
    </row>
    <row r="642" spans="1:4">
      <c r="A642" t="s">
        <v>1001</v>
      </c>
      <c r="B642" s="43">
        <v>5507.15</v>
      </c>
      <c r="C642" s="39">
        <f>Ratio!$F$7</f>
        <v>144.95067319633671</v>
      </c>
      <c r="D642">
        <f t="shared" si="9"/>
        <v>37.993269562401593</v>
      </c>
    </row>
    <row r="643" spans="1:4">
      <c r="A643" t="s">
        <v>1002</v>
      </c>
      <c r="B643" s="43">
        <v>5561.25</v>
      </c>
      <c r="C643" s="39">
        <f>Ratio!$F$7</f>
        <v>144.95067319633671</v>
      </c>
      <c r="D643">
        <f t="shared" ref="D643:D706" si="10">B643/C643</f>
        <v>38.366499978011468</v>
      </c>
    </row>
    <row r="644" spans="1:4">
      <c r="A644" t="s">
        <v>1003</v>
      </c>
      <c r="B644" s="43">
        <v>5805.65</v>
      </c>
      <c r="C644" s="39">
        <f>Ratio!$F$7</f>
        <v>144.95067319633671</v>
      </c>
      <c r="D644">
        <f t="shared" si="10"/>
        <v>40.052590801949613</v>
      </c>
    </row>
    <row r="645" spans="1:4">
      <c r="A645" t="s">
        <v>1004</v>
      </c>
      <c r="B645" s="43">
        <v>5756.75</v>
      </c>
      <c r="C645" s="39">
        <f>Ratio!$F$7</f>
        <v>144.95067319633671</v>
      </c>
      <c r="D645">
        <f t="shared" si="10"/>
        <v>39.715234659189484</v>
      </c>
    </row>
    <row r="646" spans="1:4">
      <c r="A646" t="s">
        <v>1005</v>
      </c>
      <c r="B646" s="43">
        <v>5768</v>
      </c>
      <c r="C646" s="39">
        <f>Ratio!$F$7</f>
        <v>144.95067319633671</v>
      </c>
      <c r="D646">
        <f t="shared" si="10"/>
        <v>39.792847268720188</v>
      </c>
    </row>
    <row r="647" spans="1:4">
      <c r="A647" t="s">
        <v>1006</v>
      </c>
      <c r="B647" s="43">
        <v>5873.75</v>
      </c>
      <c r="C647" s="39">
        <f>Ratio!$F$7</f>
        <v>144.95067319633671</v>
      </c>
      <c r="D647">
        <f t="shared" si="10"/>
        <v>40.52240579830881</v>
      </c>
    </row>
    <row r="648" spans="1:4">
      <c r="A648" t="s">
        <v>1007</v>
      </c>
      <c r="B648" s="43">
        <v>5912.5</v>
      </c>
      <c r="C648" s="39">
        <f>Ratio!$F$7</f>
        <v>144.95067319633671</v>
      </c>
      <c r="D648">
        <f t="shared" si="10"/>
        <v>40.789738120025682</v>
      </c>
    </row>
    <row r="649" spans="1:4">
      <c r="A649" t="s">
        <v>1008</v>
      </c>
      <c r="B649" s="43">
        <v>5769.1</v>
      </c>
      <c r="C649" s="39">
        <f>Ratio!$F$7</f>
        <v>144.95067319633671</v>
      </c>
      <c r="D649">
        <f t="shared" si="10"/>
        <v>39.800436057207641</v>
      </c>
    </row>
    <row r="650" spans="1:4">
      <c r="A650" t="s">
        <v>1009</v>
      </c>
      <c r="B650" s="43">
        <v>5882.35</v>
      </c>
      <c r="C650" s="39">
        <f>Ratio!$F$7</f>
        <v>144.95067319633671</v>
      </c>
      <c r="D650">
        <f t="shared" si="10"/>
        <v>40.581736326483394</v>
      </c>
    </row>
    <row r="651" spans="1:4">
      <c r="A651" t="s">
        <v>1010</v>
      </c>
      <c r="B651" s="43">
        <v>6075.7</v>
      </c>
      <c r="C651" s="39">
        <f>Ratio!$F$7</f>
        <v>144.95067319633671</v>
      </c>
      <c r="D651">
        <f t="shared" si="10"/>
        <v>41.91563837561776</v>
      </c>
    </row>
    <row r="652" spans="1:4">
      <c r="A652" t="s">
        <v>1011</v>
      </c>
      <c r="B652" s="43">
        <v>6158.05</v>
      </c>
      <c r="C652" s="39">
        <f>Ratio!$F$7</f>
        <v>144.95067319633671</v>
      </c>
      <c r="D652">
        <f t="shared" si="10"/>
        <v>42.483762677382522</v>
      </c>
    </row>
    <row r="653" spans="1:4">
      <c r="A653" t="s">
        <v>1012</v>
      </c>
      <c r="B653" s="43">
        <v>6079.7</v>
      </c>
      <c r="C653" s="39">
        <f>Ratio!$F$7</f>
        <v>144.95067319633671</v>
      </c>
      <c r="D653">
        <f t="shared" si="10"/>
        <v>41.943233970117568</v>
      </c>
    </row>
    <row r="654" spans="1:4">
      <c r="A654" t="s">
        <v>1013</v>
      </c>
      <c r="B654" s="43">
        <v>5971.45</v>
      </c>
      <c r="C654" s="39">
        <f>Ratio!$F$7</f>
        <v>144.95067319633671</v>
      </c>
      <c r="D654">
        <f t="shared" si="10"/>
        <v>41.196428193966568</v>
      </c>
    </row>
    <row r="655" spans="1:4">
      <c r="A655" t="s">
        <v>1014</v>
      </c>
      <c r="B655" s="43">
        <v>6031.2</v>
      </c>
      <c r="C655" s="39">
        <f>Ratio!$F$7</f>
        <v>144.95067319633671</v>
      </c>
      <c r="D655">
        <f t="shared" si="10"/>
        <v>41.608637386807423</v>
      </c>
    </row>
    <row r="656" spans="1:4">
      <c r="A656" t="s">
        <v>1015</v>
      </c>
      <c r="B656" s="43">
        <v>5927.9</v>
      </c>
      <c r="C656" s="39">
        <f>Ratio!$F$7</f>
        <v>144.95067319633671</v>
      </c>
      <c r="D656">
        <f t="shared" si="10"/>
        <v>40.895981158849928</v>
      </c>
    </row>
    <row r="657" spans="1:4">
      <c r="A657" t="s">
        <v>1016</v>
      </c>
      <c r="B657" s="43">
        <v>5945.45</v>
      </c>
      <c r="C657" s="39">
        <f>Ratio!$F$7</f>
        <v>144.95067319633671</v>
      </c>
      <c r="D657">
        <f t="shared" si="10"/>
        <v>41.017056829717831</v>
      </c>
    </row>
    <row r="658" spans="1:4">
      <c r="A658" t="s">
        <v>1017</v>
      </c>
      <c r="B658" s="43">
        <v>6038.7</v>
      </c>
      <c r="C658" s="39">
        <f>Ratio!$F$7</f>
        <v>144.95067319633671</v>
      </c>
      <c r="D658">
        <f t="shared" si="10"/>
        <v>41.660379126494554</v>
      </c>
    </row>
    <row r="659" spans="1:4">
      <c r="A659" t="s">
        <v>1018</v>
      </c>
      <c r="B659" s="43">
        <v>6360</v>
      </c>
      <c r="C659" s="39">
        <f>Ratio!$F$7</f>
        <v>144.95067319633671</v>
      </c>
      <c r="D659">
        <f t="shared" si="10"/>
        <v>43.876995254691472</v>
      </c>
    </row>
    <row r="660" spans="1:4">
      <c r="A660" t="s">
        <v>1019</v>
      </c>
      <c r="B660" s="43">
        <v>6544.45</v>
      </c>
      <c r="C660" s="39">
        <f>Ratio!$F$7</f>
        <v>144.95067319633671</v>
      </c>
      <c r="D660">
        <f t="shared" si="10"/>
        <v>45.14949710606377</v>
      </c>
    </row>
    <row r="661" spans="1:4">
      <c r="A661" t="s">
        <v>1020</v>
      </c>
      <c r="B661" s="43">
        <v>6533.8</v>
      </c>
      <c r="C661" s="39">
        <f>Ratio!$F$7</f>
        <v>144.95067319633671</v>
      </c>
      <c r="D661">
        <f t="shared" si="10"/>
        <v>45.076023835708042</v>
      </c>
    </row>
    <row r="662" spans="1:4">
      <c r="A662" t="s">
        <v>1021</v>
      </c>
      <c r="B662" s="43">
        <v>6560</v>
      </c>
      <c r="C662" s="39">
        <f>Ratio!$F$7</f>
        <v>144.95067319633671</v>
      </c>
      <c r="D662">
        <f t="shared" si="10"/>
        <v>45.256774979681772</v>
      </c>
    </row>
    <row r="663" spans="1:4">
      <c r="A663" t="s">
        <v>1022</v>
      </c>
      <c r="B663" s="43">
        <v>6507.85</v>
      </c>
      <c r="C663" s="39">
        <f>Ratio!$F$7</f>
        <v>144.95067319633671</v>
      </c>
      <c r="D663">
        <f t="shared" si="10"/>
        <v>44.896997416390555</v>
      </c>
    </row>
    <row r="664" spans="1:4">
      <c r="A664" t="s">
        <v>1023</v>
      </c>
      <c r="B664" s="43">
        <v>6534.65</v>
      </c>
      <c r="C664" s="39">
        <f>Ratio!$F$7</f>
        <v>144.95067319633671</v>
      </c>
      <c r="D664">
        <f t="shared" si="10"/>
        <v>45.081887899539247</v>
      </c>
    </row>
    <row r="665" spans="1:4">
      <c r="A665" t="s">
        <v>1024</v>
      </c>
      <c r="B665" s="43">
        <v>6486.7</v>
      </c>
      <c r="C665" s="39">
        <f>Ratio!$F$7</f>
        <v>144.95067319633671</v>
      </c>
      <c r="D665">
        <f t="shared" si="10"/>
        <v>44.751085710472822</v>
      </c>
    </row>
    <row r="666" spans="1:4">
      <c r="A666" t="s">
        <v>1025</v>
      </c>
      <c r="B666" s="43">
        <v>6480.3</v>
      </c>
      <c r="C666" s="39">
        <f>Ratio!$F$7</f>
        <v>144.95067319633671</v>
      </c>
      <c r="D666">
        <f t="shared" si="10"/>
        <v>44.706932759273137</v>
      </c>
    </row>
    <row r="667" spans="1:4">
      <c r="A667" t="s">
        <v>1026</v>
      </c>
      <c r="B667" s="43">
        <v>6522.5</v>
      </c>
      <c r="C667" s="39">
        <f>Ratio!$F$7</f>
        <v>144.95067319633671</v>
      </c>
      <c r="D667">
        <f t="shared" si="10"/>
        <v>44.998066281246089</v>
      </c>
    </row>
    <row r="668" spans="1:4">
      <c r="A668" t="s">
        <v>1027</v>
      </c>
      <c r="B668" s="43">
        <v>6459.9</v>
      </c>
      <c r="C668" s="39">
        <f>Ratio!$F$7</f>
        <v>144.95067319633671</v>
      </c>
      <c r="D668">
        <f t="shared" si="10"/>
        <v>44.566195227324123</v>
      </c>
    </row>
    <row r="669" spans="1:4">
      <c r="A669" t="s">
        <v>1028</v>
      </c>
      <c r="B669" s="43">
        <v>6417.25</v>
      </c>
      <c r="C669" s="39">
        <f>Ratio!$F$7</f>
        <v>144.95067319633671</v>
      </c>
      <c r="D669">
        <f t="shared" si="10"/>
        <v>44.271957200969943</v>
      </c>
    </row>
    <row r="670" spans="1:4">
      <c r="A670" t="s">
        <v>1029</v>
      </c>
      <c r="B670" s="43">
        <v>6616.75</v>
      </c>
      <c r="C670" s="39">
        <f>Ratio!$F$7</f>
        <v>144.95067319633671</v>
      </c>
      <c r="D670">
        <f t="shared" si="10"/>
        <v>45.648287476647766</v>
      </c>
    </row>
    <row r="671" spans="1:4">
      <c r="A671" t="s">
        <v>1030</v>
      </c>
      <c r="B671" s="43">
        <v>6424.65</v>
      </c>
      <c r="C671" s="39">
        <f>Ratio!$F$7</f>
        <v>144.95067319633671</v>
      </c>
      <c r="D671">
        <f t="shared" si="10"/>
        <v>44.323009050794582</v>
      </c>
    </row>
    <row r="672" spans="1:4">
      <c r="A672" t="s">
        <v>1031</v>
      </c>
      <c r="B672" s="43">
        <v>6439</v>
      </c>
      <c r="C672" s="39">
        <f>Ratio!$F$7</f>
        <v>144.95067319633671</v>
      </c>
      <c r="D672">
        <f t="shared" si="10"/>
        <v>44.422008246062639</v>
      </c>
    </row>
    <row r="673" spans="1:4">
      <c r="A673" t="s">
        <v>1032</v>
      </c>
      <c r="B673" s="43">
        <v>6581.65</v>
      </c>
      <c r="C673" s="39">
        <f>Ratio!$F$7</f>
        <v>144.95067319633671</v>
      </c>
      <c r="D673">
        <f t="shared" si="10"/>
        <v>45.406136134911968</v>
      </c>
    </row>
    <row r="674" spans="1:4">
      <c r="A674" t="s">
        <v>1033</v>
      </c>
      <c r="B674" s="43">
        <v>6747.4</v>
      </c>
      <c r="C674" s="39">
        <f>Ratio!$F$7</f>
        <v>144.95067319633671</v>
      </c>
      <c r="D674">
        <f t="shared" si="10"/>
        <v>46.549628581997673</v>
      </c>
    </row>
    <row r="675" spans="1:4">
      <c r="A675" t="s">
        <v>1034</v>
      </c>
      <c r="B675" s="43">
        <v>6784.7</v>
      </c>
      <c r="C675" s="39">
        <f>Ratio!$F$7</f>
        <v>144.95067319633671</v>
      </c>
      <c r="D675">
        <f t="shared" si="10"/>
        <v>46.806957500708364</v>
      </c>
    </row>
    <row r="676" spans="1:4">
      <c r="A676" t="s">
        <v>1035</v>
      </c>
      <c r="B676" s="43">
        <v>6852</v>
      </c>
      <c r="C676" s="39">
        <f>Ratio!$F$7</f>
        <v>144.95067319633671</v>
      </c>
      <c r="D676">
        <f t="shared" si="10"/>
        <v>47.271253378167607</v>
      </c>
    </row>
    <row r="677" spans="1:4">
      <c r="A677" t="s">
        <v>1036</v>
      </c>
      <c r="B677" s="43">
        <v>6978.3</v>
      </c>
      <c r="C677" s="39">
        <f>Ratio!$F$7</f>
        <v>144.95067319633671</v>
      </c>
      <c r="D677">
        <f t="shared" si="10"/>
        <v>48.142584274498979</v>
      </c>
    </row>
    <row r="678" spans="1:4">
      <c r="A678" t="s">
        <v>1037</v>
      </c>
      <c r="B678" s="43">
        <v>6969.95</v>
      </c>
      <c r="C678" s="39">
        <f>Ratio!$F$7</f>
        <v>144.95067319633671</v>
      </c>
      <c r="D678">
        <f t="shared" si="10"/>
        <v>48.08497847098063</v>
      </c>
    </row>
    <row r="679" spans="1:4">
      <c r="A679" t="s">
        <v>1038</v>
      </c>
      <c r="B679" s="43">
        <v>6948.25</v>
      </c>
      <c r="C679" s="39">
        <f>Ratio!$F$7</f>
        <v>144.95067319633671</v>
      </c>
      <c r="D679">
        <f t="shared" si="10"/>
        <v>47.935272370819185</v>
      </c>
    </row>
    <row r="680" spans="1:4">
      <c r="A680" t="s">
        <v>1039</v>
      </c>
      <c r="B680" s="43">
        <v>6988.7</v>
      </c>
      <c r="C680" s="39">
        <f>Ratio!$F$7</f>
        <v>144.95067319633671</v>
      </c>
      <c r="D680">
        <f t="shared" si="10"/>
        <v>48.214332820198472</v>
      </c>
    </row>
    <row r="681" spans="1:4">
      <c r="A681" t="s">
        <v>1040</v>
      </c>
      <c r="B681" s="43">
        <v>7051.8</v>
      </c>
      <c r="C681" s="39">
        <f>Ratio!$F$7</f>
        <v>144.95067319633671</v>
      </c>
      <c r="D681">
        <f t="shared" si="10"/>
        <v>48.649653323432915</v>
      </c>
    </row>
    <row r="682" spans="1:4">
      <c r="A682" t="s">
        <v>1041</v>
      </c>
      <c r="B682" s="43">
        <v>7022.9</v>
      </c>
      <c r="C682" s="39">
        <f>Ratio!$F$7</f>
        <v>144.95067319633671</v>
      </c>
      <c r="D682">
        <f t="shared" si="10"/>
        <v>48.450275153171809</v>
      </c>
    </row>
    <row r="683" spans="1:4">
      <c r="A683" t="s">
        <v>1042</v>
      </c>
      <c r="B683" s="43">
        <v>6869.85</v>
      </c>
      <c r="C683" s="39">
        <f>Ratio!$F$7</f>
        <v>144.95067319633671</v>
      </c>
      <c r="D683">
        <f t="shared" si="10"/>
        <v>47.394398718622988</v>
      </c>
    </row>
    <row r="684" spans="1:4">
      <c r="A684" t="s">
        <v>1043</v>
      </c>
      <c r="B684" s="43">
        <v>6867.7</v>
      </c>
      <c r="C684" s="39">
        <f>Ratio!$F$7</f>
        <v>144.95067319633671</v>
      </c>
      <c r="D684">
        <f t="shared" si="10"/>
        <v>47.379566086579338</v>
      </c>
    </row>
    <row r="685" spans="1:4">
      <c r="A685" t="s">
        <v>1044</v>
      </c>
      <c r="B685" s="43">
        <v>6891.45</v>
      </c>
      <c r="C685" s="39">
        <f>Ratio!$F$7</f>
        <v>144.95067319633671</v>
      </c>
      <c r="D685">
        <f t="shared" si="10"/>
        <v>47.543414928921941</v>
      </c>
    </row>
    <row r="686" spans="1:4">
      <c r="A686" t="s">
        <v>1045</v>
      </c>
      <c r="B686" s="43">
        <v>7054.65</v>
      </c>
      <c r="C686" s="39">
        <f>Ratio!$F$7</f>
        <v>144.95067319633671</v>
      </c>
      <c r="D686">
        <f t="shared" si="10"/>
        <v>48.669315184514019</v>
      </c>
    </row>
    <row r="687" spans="1:4">
      <c r="A687" t="s">
        <v>1046</v>
      </c>
      <c r="B687" s="43">
        <v>7068.45</v>
      </c>
      <c r="C687" s="39">
        <f>Ratio!$F$7</f>
        <v>144.95067319633671</v>
      </c>
      <c r="D687">
        <f t="shared" si="10"/>
        <v>48.76451998553835</v>
      </c>
    </row>
    <row r="688" spans="1:4">
      <c r="A688" t="s">
        <v>1047</v>
      </c>
      <c r="B688" s="43">
        <v>7093.15</v>
      </c>
      <c r="C688" s="39">
        <f>Ratio!$F$7</f>
        <v>144.95067319633671</v>
      </c>
      <c r="D688">
        <f t="shared" si="10"/>
        <v>48.934922781574656</v>
      </c>
    </row>
    <row r="689" spans="1:4">
      <c r="A689" t="s">
        <v>1048</v>
      </c>
      <c r="B689" s="43">
        <v>6929.25</v>
      </c>
      <c r="C689" s="39">
        <f>Ratio!$F$7</f>
        <v>144.95067319633671</v>
      </c>
      <c r="D689">
        <f t="shared" si="10"/>
        <v>47.804193296945108</v>
      </c>
    </row>
    <row r="690" spans="1:4">
      <c r="A690" t="s">
        <v>1049</v>
      </c>
      <c r="B690" s="43">
        <v>6899.8</v>
      </c>
      <c r="C690" s="39">
        <f>Ratio!$F$7</f>
        <v>144.95067319633671</v>
      </c>
      <c r="D690">
        <f t="shared" si="10"/>
        <v>47.60102073244029</v>
      </c>
    </row>
    <row r="691" spans="1:4">
      <c r="A691" t="s">
        <v>1050</v>
      </c>
      <c r="B691" s="43">
        <v>6875.35</v>
      </c>
      <c r="C691" s="39">
        <f>Ratio!$F$7</f>
        <v>144.95067319633671</v>
      </c>
      <c r="D691">
        <f t="shared" si="10"/>
        <v>47.432342661060225</v>
      </c>
    </row>
    <row r="692" spans="1:4">
      <c r="A692" t="s">
        <v>1051</v>
      </c>
      <c r="B692" s="43">
        <v>7084.6</v>
      </c>
      <c r="C692" s="39">
        <f>Ratio!$F$7</f>
        <v>144.95067319633671</v>
      </c>
      <c r="D692">
        <f t="shared" si="10"/>
        <v>48.875937198331322</v>
      </c>
    </row>
    <row r="693" spans="1:4">
      <c r="A693" t="s">
        <v>1052</v>
      </c>
      <c r="B693" s="43">
        <v>6706.85</v>
      </c>
      <c r="C693" s="39">
        <f>Ratio!$F$7</f>
        <v>144.95067319633671</v>
      </c>
      <c r="D693">
        <f t="shared" si="10"/>
        <v>46.269878242755901</v>
      </c>
    </row>
    <row r="694" spans="1:4">
      <c r="A694" t="s">
        <v>1053</v>
      </c>
      <c r="B694" s="43">
        <v>6479.65</v>
      </c>
      <c r="C694" s="39">
        <f>Ratio!$F$7</f>
        <v>144.95067319633671</v>
      </c>
      <c r="D694">
        <f t="shared" si="10"/>
        <v>44.702448475166918</v>
      </c>
    </row>
    <row r="695" spans="1:4">
      <c r="A695" t="s">
        <v>1054</v>
      </c>
      <c r="B695" s="43">
        <v>6493.75</v>
      </c>
      <c r="C695" s="39">
        <f>Ratio!$F$7</f>
        <v>144.95067319633671</v>
      </c>
      <c r="D695">
        <f t="shared" si="10"/>
        <v>44.799722945778733</v>
      </c>
    </row>
    <row r="696" spans="1:4">
      <c r="A696" t="s">
        <v>1055</v>
      </c>
      <c r="B696" s="43">
        <v>6576.2</v>
      </c>
      <c r="C696" s="39">
        <f>Ratio!$F$7</f>
        <v>144.95067319633671</v>
      </c>
      <c r="D696">
        <f t="shared" si="10"/>
        <v>45.36853713740598</v>
      </c>
    </row>
    <row r="697" spans="1:4">
      <c r="A697" t="s">
        <v>1056</v>
      </c>
      <c r="B697" s="43">
        <v>6543.75</v>
      </c>
      <c r="C697" s="39">
        <f>Ratio!$F$7</f>
        <v>144.95067319633671</v>
      </c>
      <c r="D697">
        <f t="shared" si="10"/>
        <v>45.144667877026308</v>
      </c>
    </row>
    <row r="698" spans="1:4">
      <c r="A698" t="s">
        <v>1057</v>
      </c>
      <c r="B698" s="43">
        <v>6631.6</v>
      </c>
      <c r="C698" s="39">
        <f>Ratio!$F$7</f>
        <v>144.95067319633671</v>
      </c>
      <c r="D698">
        <f t="shared" si="10"/>
        <v>45.7507361212283</v>
      </c>
    </row>
    <row r="699" spans="1:4">
      <c r="A699" t="s">
        <v>1058</v>
      </c>
      <c r="B699" s="43">
        <v>6624.95</v>
      </c>
      <c r="C699" s="39">
        <f>Ratio!$F$7</f>
        <v>144.95067319633671</v>
      </c>
      <c r="D699">
        <f t="shared" si="10"/>
        <v>45.704858445372366</v>
      </c>
    </row>
    <row r="700" spans="1:4">
      <c r="A700" t="s">
        <v>1059</v>
      </c>
      <c r="B700" s="43">
        <v>6650.15</v>
      </c>
      <c r="C700" s="39">
        <f>Ratio!$F$7</f>
        <v>144.95067319633671</v>
      </c>
      <c r="D700">
        <f t="shared" si="10"/>
        <v>45.878710690721142</v>
      </c>
    </row>
    <row r="701" spans="1:4">
      <c r="A701" t="s">
        <v>1060</v>
      </c>
      <c r="B701" s="43">
        <v>6702</v>
      </c>
      <c r="C701" s="39">
        <f>Ratio!$F$7</f>
        <v>144.95067319633671</v>
      </c>
      <c r="D701">
        <f t="shared" si="10"/>
        <v>46.236418584424882</v>
      </c>
    </row>
    <row r="702" spans="1:4">
      <c r="A702" t="s">
        <v>1061</v>
      </c>
      <c r="B702" s="43">
        <v>6709.65</v>
      </c>
      <c r="C702" s="39">
        <f>Ratio!$F$7</f>
        <v>144.95067319633671</v>
      </c>
      <c r="D702">
        <f t="shared" si="10"/>
        <v>46.289195158905756</v>
      </c>
    </row>
    <row r="703" spans="1:4">
      <c r="A703" t="s">
        <v>1062</v>
      </c>
      <c r="B703" s="43">
        <v>6710</v>
      </c>
      <c r="C703" s="39">
        <f>Ratio!$F$7</f>
        <v>144.95067319633671</v>
      </c>
      <c r="D703">
        <f t="shared" si="10"/>
        <v>46.29160977342449</v>
      </c>
    </row>
    <row r="704" spans="1:4">
      <c r="A704" t="s">
        <v>1063</v>
      </c>
      <c r="B704" s="43">
        <v>6683.25</v>
      </c>
      <c r="C704" s="39">
        <f>Ratio!$F$7</f>
        <v>144.95067319633671</v>
      </c>
      <c r="D704">
        <f t="shared" si="10"/>
        <v>46.107064235207041</v>
      </c>
    </row>
    <row r="705" spans="1:4">
      <c r="A705" t="s">
        <v>1064</v>
      </c>
      <c r="B705" s="43">
        <v>6666.4</v>
      </c>
      <c r="C705" s="39">
        <f>Ratio!$F$7</f>
        <v>144.95067319633671</v>
      </c>
      <c r="D705">
        <f t="shared" si="10"/>
        <v>45.990817793376607</v>
      </c>
    </row>
    <row r="706" spans="1:4">
      <c r="A706" t="s">
        <v>1065</v>
      </c>
      <c r="B706" s="43">
        <v>6842.85</v>
      </c>
      <c r="C706" s="39">
        <f>Ratio!$F$7</f>
        <v>144.95067319633671</v>
      </c>
      <c r="D706">
        <f t="shared" si="10"/>
        <v>47.208128455749303</v>
      </c>
    </row>
    <row r="707" spans="1:4">
      <c r="A707" t="s">
        <v>1066</v>
      </c>
      <c r="B707" s="43">
        <v>6905.25</v>
      </c>
      <c r="C707" s="39">
        <f>Ratio!$F$7</f>
        <v>144.95067319633671</v>
      </c>
      <c r="D707">
        <f t="shared" ref="D707:D723" si="11">B707/C707</f>
        <v>47.638619729946271</v>
      </c>
    </row>
    <row r="708" spans="1:4">
      <c r="A708" t="s">
        <v>1067</v>
      </c>
      <c r="B708" s="43">
        <v>7016.7</v>
      </c>
      <c r="C708" s="39">
        <f>Ratio!$F$7</f>
        <v>144.95067319633671</v>
      </c>
      <c r="D708">
        <f t="shared" si="11"/>
        <v>48.407501981697116</v>
      </c>
    </row>
    <row r="709" spans="1:4">
      <c r="A709" t="s">
        <v>1068</v>
      </c>
      <c r="B709" s="43">
        <v>7048.9</v>
      </c>
      <c r="C709" s="39">
        <f>Ratio!$F$7</f>
        <v>144.95067319633671</v>
      </c>
      <c r="D709">
        <f t="shared" si="11"/>
        <v>48.629646517420547</v>
      </c>
    </row>
    <row r="710" spans="1:4">
      <c r="A710" t="s">
        <v>1069</v>
      </c>
      <c r="B710" s="43">
        <v>7321.25</v>
      </c>
      <c r="C710" s="39">
        <f>Ratio!$F$7</f>
        <v>144.95067319633671</v>
      </c>
      <c r="D710">
        <f t="shared" si="11"/>
        <v>50.508561557926093</v>
      </c>
    </row>
    <row r="711" spans="1:4">
      <c r="A711" t="s">
        <v>1070</v>
      </c>
      <c r="B711" s="43">
        <v>7447.45</v>
      </c>
      <c r="C711" s="39">
        <f>Ratio!$F$7</f>
        <v>144.95067319633671</v>
      </c>
      <c r="D711">
        <f t="shared" si="11"/>
        <v>51.379202564394966</v>
      </c>
    </row>
    <row r="712" spans="1:4">
      <c r="A712" t="s">
        <v>1071</v>
      </c>
      <c r="B712" s="43">
        <v>7458.55</v>
      </c>
      <c r="C712" s="39">
        <f>Ratio!$F$7</f>
        <v>144.95067319633671</v>
      </c>
      <c r="D712">
        <f t="shared" si="11"/>
        <v>51.455780339131934</v>
      </c>
    </row>
    <row r="713" spans="1:4">
      <c r="A713" t="s">
        <v>1072</v>
      </c>
      <c r="B713" s="43">
        <v>7352.5</v>
      </c>
      <c r="C713" s="39">
        <f>Ratio!$F$7</f>
        <v>144.95067319633671</v>
      </c>
      <c r="D713">
        <f t="shared" si="11"/>
        <v>50.724152139955827</v>
      </c>
    </row>
    <row r="714" spans="1:4">
      <c r="A714" t="s">
        <v>1073</v>
      </c>
      <c r="B714" s="43">
        <v>7342.85</v>
      </c>
      <c r="C714" s="39">
        <f>Ratio!$F$7</f>
        <v>144.95067319633671</v>
      </c>
      <c r="D714">
        <f t="shared" si="11"/>
        <v>50.657577768225046</v>
      </c>
    </row>
    <row r="715" spans="1:4">
      <c r="A715" t="s">
        <v>1074</v>
      </c>
      <c r="B715" s="43">
        <v>7187.85</v>
      </c>
      <c r="C715" s="39">
        <f>Ratio!$F$7</f>
        <v>144.95067319633671</v>
      </c>
      <c r="D715">
        <f t="shared" si="11"/>
        <v>49.588248481357567</v>
      </c>
    </row>
    <row r="716" spans="1:4">
      <c r="A716" t="s">
        <v>1075</v>
      </c>
      <c r="B716" s="43">
        <v>7186.35</v>
      </c>
      <c r="C716" s="39">
        <f>Ratio!$F$7</f>
        <v>144.95067319633671</v>
      </c>
      <c r="D716">
        <f t="shared" si="11"/>
        <v>49.577900133420137</v>
      </c>
    </row>
    <row r="717" spans="1:4">
      <c r="A717" t="s">
        <v>1076</v>
      </c>
      <c r="B717" s="43">
        <v>7216.55</v>
      </c>
      <c r="C717" s="39">
        <f>Ratio!$F$7</f>
        <v>144.95067319633671</v>
      </c>
      <c r="D717">
        <f t="shared" si="11"/>
        <v>49.786246871893674</v>
      </c>
    </row>
    <row r="718" spans="1:4">
      <c r="A718" t="s">
        <v>1077</v>
      </c>
      <c r="B718" s="43">
        <v>7129.45</v>
      </c>
      <c r="C718" s="39">
        <f>Ratio!$F$7</f>
        <v>144.95067319633671</v>
      </c>
      <c r="D718">
        <f t="shared" si="11"/>
        <v>49.185352801660393</v>
      </c>
    </row>
    <row r="719" spans="1:4">
      <c r="A719" t="s">
        <v>1078</v>
      </c>
      <c r="B719" s="43">
        <v>7107.7</v>
      </c>
      <c r="C719" s="39">
        <f>Ratio!$F$7</f>
        <v>144.95067319633671</v>
      </c>
      <c r="D719">
        <f t="shared" si="11"/>
        <v>49.035301756567698</v>
      </c>
    </row>
    <row r="720" spans="1:4">
      <c r="A720" t="s">
        <v>1079</v>
      </c>
      <c r="B720" s="43">
        <v>7113.1</v>
      </c>
      <c r="C720" s="39">
        <f>Ratio!$F$7</f>
        <v>144.95067319633671</v>
      </c>
      <c r="D720">
        <f t="shared" si="11"/>
        <v>49.072555809142443</v>
      </c>
    </row>
    <row r="721" spans="1:4">
      <c r="A721" t="s">
        <v>1080</v>
      </c>
      <c r="B721" s="43">
        <v>7072.9</v>
      </c>
      <c r="C721" s="39">
        <f>Ratio!$F$7</f>
        <v>144.95067319633671</v>
      </c>
      <c r="D721">
        <f t="shared" si="11"/>
        <v>48.795220084419384</v>
      </c>
    </row>
    <row r="722" spans="1:4">
      <c r="A722" t="s">
        <v>1081</v>
      </c>
      <c r="B722" s="43">
        <v>6889.7</v>
      </c>
      <c r="C722" s="39">
        <f>Ratio!$F$7</f>
        <v>144.95067319633671</v>
      </c>
      <c r="D722">
        <f t="shared" si="11"/>
        <v>47.531341856328275</v>
      </c>
    </row>
    <row r="723" spans="1:4">
      <c r="A723" t="s">
        <v>1082</v>
      </c>
      <c r="B723" s="43">
        <v>6840.7</v>
      </c>
      <c r="C723" s="39">
        <f>Ratio!$F$7</f>
        <v>144.95067319633671</v>
      </c>
      <c r="D723">
        <f t="shared" si="11"/>
        <v>47.193295823705654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D16"/>
  <sheetViews>
    <sheetView tabSelected="1" topLeftCell="A2" workbookViewId="0">
      <selection activeCell="B16" sqref="B16"/>
    </sheetView>
  </sheetViews>
  <sheetFormatPr defaultRowHeight="15"/>
  <cols>
    <col min="1" max="1" width="17" bestFit="1" customWidth="1"/>
    <col min="2" max="2" width="25.5703125" bestFit="1" customWidth="1"/>
    <col min="3" max="3" width="50.42578125" bestFit="1" customWidth="1"/>
    <col min="4" max="4" width="12" bestFit="1" customWidth="1"/>
  </cols>
  <sheetData>
    <row r="1" spans="1:4">
      <c r="A1" t="s">
        <v>1087</v>
      </c>
      <c r="B1" s="130">
        <f>B2+B4*B3</f>
        <v>0.17803646577702073</v>
      </c>
      <c r="C1" t="s">
        <v>1094</v>
      </c>
    </row>
    <row r="2" spans="1:4">
      <c r="A2" t="s">
        <v>1088</v>
      </c>
      <c r="B2" s="129">
        <v>6.9000000000000006E-2</v>
      </c>
      <c r="C2" t="s">
        <v>1096</v>
      </c>
    </row>
    <row r="3" spans="1:4">
      <c r="A3" t="s">
        <v>1089</v>
      </c>
      <c r="B3" s="129">
        <f>'Risk Free and Risk Prem.'!E27</f>
        <v>0.10009710018774501</v>
      </c>
      <c r="C3" t="s">
        <v>1097</v>
      </c>
    </row>
    <row r="4" spans="1:4">
      <c r="A4" t="s">
        <v>1090</v>
      </c>
      <c r="B4" s="40">
        <f>BETA!I7</f>
        <v>1.0893069386876222</v>
      </c>
    </row>
    <row r="6" spans="1:4">
      <c r="A6" t="s">
        <v>1131</v>
      </c>
      <c r="B6" s="37">
        <f>(Ratio!F9/Ratio!B9)^(1/4)-1</f>
        <v>-0.11988826320660662</v>
      </c>
    </row>
    <row r="7" spans="1:4">
      <c r="A7" t="s">
        <v>1132</v>
      </c>
      <c r="B7" s="92">
        <f>Ratio!F38*Ratio!F11</f>
        <v>5.7647081831161469E-2</v>
      </c>
    </row>
    <row r="8" spans="1:4">
      <c r="A8" t="s">
        <v>1133</v>
      </c>
      <c r="B8" s="94">
        <v>7.0000000000000007E-2</v>
      </c>
    </row>
    <row r="10" spans="1:4">
      <c r="B10" s="7" t="s">
        <v>191</v>
      </c>
      <c r="C10" s="7" t="s">
        <v>192</v>
      </c>
    </row>
    <row r="11" spans="1:4">
      <c r="A11" t="s">
        <v>1134</v>
      </c>
      <c r="B11" s="39">
        <f>Ratio!G9</f>
        <v>22710</v>
      </c>
      <c r="C11" s="39">
        <f>Ratio!H9</f>
        <v>22710</v>
      </c>
      <c r="D11" s="39">
        <f>C11*(1+B8)/(B1-B8)</f>
        <v>224921.27843345769</v>
      </c>
    </row>
    <row r="12" spans="1:4">
      <c r="A12" t="s">
        <v>1135</v>
      </c>
      <c r="B12">
        <v>1</v>
      </c>
      <c r="C12">
        <v>2</v>
      </c>
      <c r="D12">
        <v>2</v>
      </c>
    </row>
    <row r="13" spans="1:4">
      <c r="A13" t="s">
        <v>1091</v>
      </c>
      <c r="B13">
        <f>B11/(1+$B$1)^B12</f>
        <v>19277.841272104182</v>
      </c>
      <c r="C13">
        <f t="shared" ref="C13:D13" si="0">C11/(1+$B$1)^C12</f>
        <v>16364.38415290372</v>
      </c>
      <c r="D13" s="39">
        <f t="shared" si="0"/>
        <v>162073.8971575218</v>
      </c>
    </row>
    <row r="14" spans="1:4">
      <c r="A14" t="s">
        <v>1136</v>
      </c>
      <c r="B14">
        <f>SUM(B13:D13)</f>
        <v>197716.1225825297</v>
      </c>
    </row>
    <row r="15" spans="1:4">
      <c r="A15" t="s">
        <v>107</v>
      </c>
      <c r="B15" s="44">
        <v>302.8</v>
      </c>
    </row>
    <row r="16" spans="1:4">
      <c r="A16" t="s">
        <v>1138</v>
      </c>
      <c r="B16" s="133">
        <f>B14/B15</f>
        <v>652.95945370716538</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dimension ref="A2:O728"/>
  <sheetViews>
    <sheetView workbookViewId="0">
      <selection activeCell="O1" sqref="O1"/>
    </sheetView>
  </sheetViews>
  <sheetFormatPr defaultRowHeight="15"/>
  <cols>
    <col min="1" max="1" width="15.7109375" customWidth="1"/>
    <col min="3" max="3" width="12.140625" bestFit="1" customWidth="1"/>
    <col min="4" max="4" width="8.140625" bestFit="1" customWidth="1"/>
    <col min="6" max="6" width="12.42578125" bestFit="1" customWidth="1"/>
    <col min="7" max="7" width="14" bestFit="1" customWidth="1"/>
    <col min="9" max="9" width="11.28515625" bestFit="1" customWidth="1"/>
    <col min="12" max="12" width="12.140625" bestFit="1" customWidth="1"/>
    <col min="13" max="13" width="12.5703125" bestFit="1" customWidth="1"/>
    <col min="14" max="14" width="14.5703125" bestFit="1" customWidth="1"/>
  </cols>
  <sheetData>
    <row r="2" spans="1:15">
      <c r="A2" t="s">
        <v>1100</v>
      </c>
    </row>
    <row r="3" spans="1:15">
      <c r="A3" t="s">
        <v>1101</v>
      </c>
    </row>
    <row r="4" spans="1:15">
      <c r="A4" t="s">
        <v>1102</v>
      </c>
    </row>
    <row r="6" spans="1:15">
      <c r="A6" t="s">
        <v>1103</v>
      </c>
      <c r="B6" t="s">
        <v>1104</v>
      </c>
      <c r="C6" t="s">
        <v>1105</v>
      </c>
      <c r="D6" t="s">
        <v>1104</v>
      </c>
      <c r="F6" t="s">
        <v>1106</v>
      </c>
      <c r="G6" t="s">
        <v>1107</v>
      </c>
      <c r="I6" t="s">
        <v>1108</v>
      </c>
      <c r="J6" t="s">
        <v>1109</v>
      </c>
      <c r="K6" t="s">
        <v>1110</v>
      </c>
      <c r="L6" t="s">
        <v>1111</v>
      </c>
    </row>
    <row r="7" spans="1:15">
      <c r="A7" t="s">
        <v>361</v>
      </c>
      <c r="B7" s="43">
        <v>16793.900000000001</v>
      </c>
      <c r="C7" t="s">
        <v>361</v>
      </c>
      <c r="D7" s="43">
        <v>8308.2999999999993</v>
      </c>
      <c r="F7">
        <f>B7/B8-1</f>
        <v>8.1340344811027254E-3</v>
      </c>
      <c r="G7">
        <f>D7/D8-1</f>
        <v>-5.7203719438495559E-3</v>
      </c>
      <c r="I7" s="93">
        <f>SLOPE(G7:G727,F7:F727)</f>
        <v>1.0893069386876222</v>
      </c>
      <c r="J7">
        <f>COVAR(F7:F727,G7:G727)</f>
        <v>2.192066466860119E-4</v>
      </c>
      <c r="K7">
        <f>VAR(F7:F727)</f>
        <v>2.0151446076936566E-4</v>
      </c>
      <c r="L7">
        <f>J7/K7</f>
        <v>1.0877961107560168</v>
      </c>
    </row>
    <row r="8" spans="1:15">
      <c r="A8" t="s">
        <v>362</v>
      </c>
      <c r="B8" s="43">
        <v>16658.400000000001</v>
      </c>
      <c r="C8" t="s">
        <v>362</v>
      </c>
      <c r="D8" s="43">
        <v>8356.1</v>
      </c>
      <c r="F8">
        <f t="shared" ref="F8:F71" si="0">B8/B9-1</f>
        <v>2.5261648392566505E-2</v>
      </c>
      <c r="G8">
        <f t="shared" ref="G8:G71" si="1">D8/D9-1</f>
        <v>1.777677630737573E-2</v>
      </c>
    </row>
    <row r="9" spans="1:15">
      <c r="A9" t="s">
        <v>363</v>
      </c>
      <c r="B9" s="43">
        <v>16247.95</v>
      </c>
      <c r="C9" t="s">
        <v>363</v>
      </c>
      <c r="D9" s="43">
        <v>8210.15</v>
      </c>
      <c r="F9">
        <f t="shared" si="0"/>
        <v>-4.7781049917219764E-2</v>
      </c>
      <c r="G9">
        <f t="shared" si="1"/>
        <v>-5.6179839863890191E-2</v>
      </c>
    </row>
    <row r="10" spans="1:15">
      <c r="A10" t="s">
        <v>364</v>
      </c>
      <c r="B10" s="43">
        <v>17063.25</v>
      </c>
      <c r="C10" t="s">
        <v>364</v>
      </c>
      <c r="D10" s="43">
        <v>8698.85</v>
      </c>
      <c r="F10">
        <f t="shared" si="0"/>
        <v>-1.693755046161427E-3</v>
      </c>
      <c r="G10">
        <f t="shared" si="1"/>
        <v>8.8196409518950247E-3</v>
      </c>
    </row>
    <row r="11" spans="1:15">
      <c r="A11" t="s">
        <v>365</v>
      </c>
      <c r="B11" s="43">
        <v>17092.2</v>
      </c>
      <c r="C11" t="s">
        <v>365</v>
      </c>
      <c r="D11" s="43">
        <v>8622.7999999999993</v>
      </c>
      <c r="F11">
        <f t="shared" si="0"/>
        <v>-6.651498112648313E-3</v>
      </c>
      <c r="G11">
        <f t="shared" si="1"/>
        <v>1.1726868461687801E-3</v>
      </c>
    </row>
    <row r="12" spans="1:15">
      <c r="A12" t="s">
        <v>366</v>
      </c>
      <c r="B12" s="43">
        <v>17206.650000000001</v>
      </c>
      <c r="C12" t="s">
        <v>366</v>
      </c>
      <c r="D12" s="43">
        <v>8612.7000000000007</v>
      </c>
      <c r="F12">
        <f t="shared" si="0"/>
        <v>-4.0315345299628547E-3</v>
      </c>
      <c r="G12">
        <f t="shared" si="1"/>
        <v>5.0880489199567336E-3</v>
      </c>
    </row>
    <row r="13" spans="1:15">
      <c r="A13" t="s">
        <v>367</v>
      </c>
      <c r="B13" s="43">
        <v>17276.3</v>
      </c>
      <c r="C13" t="s">
        <v>367</v>
      </c>
      <c r="D13" s="43">
        <v>8569.1</v>
      </c>
      <c r="F13">
        <f t="shared" si="0"/>
        <v>-1.6354033031679149E-3</v>
      </c>
      <c r="G13">
        <f t="shared" si="1"/>
        <v>1.9468105630549015E-3</v>
      </c>
      <c r="L13" t="s">
        <v>1091</v>
      </c>
      <c r="N13" t="s">
        <v>1095</v>
      </c>
      <c r="O13" t="s">
        <v>1098</v>
      </c>
    </row>
    <row r="14" spans="1:15">
      <c r="A14" t="s">
        <v>368</v>
      </c>
      <c r="B14" s="43">
        <v>17304.599999999999</v>
      </c>
      <c r="C14" t="s">
        <v>368</v>
      </c>
      <c r="D14" s="43">
        <v>8552.4500000000007</v>
      </c>
      <c r="F14">
        <f t="shared" si="0"/>
        <v>-1.0160372239093052E-3</v>
      </c>
      <c r="G14">
        <f t="shared" si="1"/>
        <v>-3.5535567607873908E-3</v>
      </c>
    </row>
    <row r="15" spans="1:15">
      <c r="A15" t="s">
        <v>369</v>
      </c>
      <c r="B15" s="43">
        <v>17322.2</v>
      </c>
      <c r="C15" t="s">
        <v>369</v>
      </c>
      <c r="D15" s="43">
        <v>8582.9500000000007</v>
      </c>
      <c r="F15">
        <f t="shared" si="0"/>
        <v>-1.7432696823791449E-3</v>
      </c>
      <c r="G15">
        <f t="shared" si="1"/>
        <v>-4.6099249654980579E-3</v>
      </c>
      <c r="J15" t="s">
        <v>1092</v>
      </c>
      <c r="K15" t="s">
        <v>1093</v>
      </c>
    </row>
    <row r="16" spans="1:15">
      <c r="A16" t="s">
        <v>370</v>
      </c>
      <c r="B16" s="43">
        <v>17352.45</v>
      </c>
      <c r="C16" t="s">
        <v>370</v>
      </c>
      <c r="D16" s="43">
        <v>8622.7000000000007</v>
      </c>
      <c r="F16">
        <f t="shared" si="0"/>
        <v>3.0259220557152133E-2</v>
      </c>
      <c r="G16">
        <f t="shared" si="1"/>
        <v>3.0634442532033068E-2</v>
      </c>
    </row>
    <row r="17" spans="1:7">
      <c r="A17" t="s">
        <v>371</v>
      </c>
      <c r="B17" s="43">
        <v>16842.8</v>
      </c>
      <c r="C17" t="s">
        <v>371</v>
      </c>
      <c r="D17" s="43">
        <v>8366.4</v>
      </c>
      <c r="F17">
        <f t="shared" si="0"/>
        <v>-3.0616267859969293E-2</v>
      </c>
      <c r="G17">
        <f t="shared" si="1"/>
        <v>-4.2433745557762026E-2</v>
      </c>
    </row>
    <row r="18" spans="1:7">
      <c r="A18" t="s">
        <v>372</v>
      </c>
      <c r="B18" s="43">
        <v>17374.75</v>
      </c>
      <c r="C18" t="s">
        <v>372</v>
      </c>
      <c r="D18" s="43">
        <v>8737.15</v>
      </c>
      <c r="F18">
        <f t="shared" si="0"/>
        <v>-1.3126318808804993E-2</v>
      </c>
      <c r="G18">
        <f t="shared" si="1"/>
        <v>-7.756559857815426E-3</v>
      </c>
    </row>
    <row r="19" spans="1:7">
      <c r="A19" t="s">
        <v>373</v>
      </c>
      <c r="B19" s="43">
        <v>17605.849999999999</v>
      </c>
      <c r="C19" t="s">
        <v>373</v>
      </c>
      <c r="D19" s="43">
        <v>8805.4500000000007</v>
      </c>
      <c r="F19">
        <f t="shared" si="0"/>
        <v>8.1339685520904759E-3</v>
      </c>
      <c r="G19">
        <f t="shared" si="1"/>
        <v>-1.6090374268809771E-2</v>
      </c>
    </row>
    <row r="20" spans="1:7">
      <c r="A20" t="s">
        <v>374</v>
      </c>
      <c r="B20" s="43">
        <v>17463.8</v>
      </c>
      <c r="C20" t="s">
        <v>374</v>
      </c>
      <c r="D20" s="43">
        <v>8949.4500000000007</v>
      </c>
      <c r="F20">
        <f t="shared" si="0"/>
        <v>1.1412107084425305E-2</v>
      </c>
      <c r="G20">
        <f t="shared" si="1"/>
        <v>4.0700277343318492E-2</v>
      </c>
    </row>
    <row r="21" spans="1:7">
      <c r="A21" t="s">
        <v>375</v>
      </c>
      <c r="B21" s="43">
        <v>17266.75</v>
      </c>
      <c r="C21" t="s">
        <v>375</v>
      </c>
      <c r="D21" s="43">
        <v>8599.4500000000007</v>
      </c>
      <c r="F21">
        <f t="shared" si="0"/>
        <v>3.0876748617372218E-3</v>
      </c>
      <c r="G21">
        <f t="shared" si="1"/>
        <v>1.0315273771830613E-2</v>
      </c>
    </row>
    <row r="22" spans="1:7">
      <c r="A22" t="s">
        <v>376</v>
      </c>
      <c r="B22" s="43">
        <v>17213.599999999999</v>
      </c>
      <c r="C22" t="s">
        <v>376</v>
      </c>
      <c r="D22" s="43">
        <v>8511.65</v>
      </c>
      <c r="F22">
        <f t="shared" si="0"/>
        <v>-1.7281046796412514E-2</v>
      </c>
      <c r="G22">
        <f t="shared" si="1"/>
        <v>-4.5494149499154535E-3</v>
      </c>
    </row>
    <row r="23" spans="1:7">
      <c r="A23" t="s">
        <v>377</v>
      </c>
      <c r="B23" s="43">
        <v>17516.3</v>
      </c>
      <c r="C23" t="s">
        <v>377</v>
      </c>
      <c r="D23" s="43">
        <v>8550.5499999999993</v>
      </c>
      <c r="F23">
        <f t="shared" si="0"/>
        <v>-2.4999715265202616E-3</v>
      </c>
      <c r="G23">
        <f t="shared" si="1"/>
        <v>-5.0153310874890833E-3</v>
      </c>
    </row>
    <row r="24" spans="1:7">
      <c r="A24" t="s">
        <v>378</v>
      </c>
      <c r="B24" s="43">
        <v>17560.2</v>
      </c>
      <c r="C24" t="s">
        <v>378</v>
      </c>
      <c r="D24" s="43">
        <v>8593.65</v>
      </c>
      <c r="F24">
        <f t="shared" si="0"/>
        <v>-1.2362204724409409E-2</v>
      </c>
      <c r="G24">
        <f t="shared" si="1"/>
        <v>9.2070109509410081E-3</v>
      </c>
    </row>
    <row r="25" spans="1:7">
      <c r="A25" t="s">
        <v>379</v>
      </c>
      <c r="B25" s="43">
        <v>17780</v>
      </c>
      <c r="C25" t="s">
        <v>379</v>
      </c>
      <c r="D25" s="43">
        <v>8515.25</v>
      </c>
      <c r="F25">
        <f t="shared" si="0"/>
        <v>1.1557816104706076E-2</v>
      </c>
      <c r="G25">
        <f t="shared" si="1"/>
        <v>-5.1580718274645276E-3</v>
      </c>
    </row>
    <row r="26" spans="1:7">
      <c r="A26" t="s">
        <v>380</v>
      </c>
      <c r="B26" s="43">
        <v>17576.849999999999</v>
      </c>
      <c r="C26" t="s">
        <v>380</v>
      </c>
      <c r="D26" s="43">
        <v>8559.4</v>
      </c>
      <c r="F26">
        <f t="shared" si="0"/>
        <v>1.3667938303964622E-2</v>
      </c>
      <c r="G26">
        <f t="shared" si="1"/>
        <v>-4.408360764425967E-3</v>
      </c>
    </row>
    <row r="27" spans="1:7">
      <c r="A27" t="s">
        <v>381</v>
      </c>
      <c r="B27" s="43">
        <v>17339.849999999999</v>
      </c>
      <c r="C27" t="s">
        <v>381</v>
      </c>
      <c r="D27" s="43">
        <v>8597.2999999999993</v>
      </c>
      <c r="F27">
        <f t="shared" si="0"/>
        <v>1.3910694394498657E-2</v>
      </c>
      <c r="G27">
        <f t="shared" si="1"/>
        <v>5.4204503593167086E-3</v>
      </c>
    </row>
    <row r="28" spans="1:7">
      <c r="A28" t="s">
        <v>382</v>
      </c>
      <c r="B28" s="43">
        <v>17101.95</v>
      </c>
      <c r="C28" t="s">
        <v>382</v>
      </c>
      <c r="D28" s="43">
        <v>8550.9500000000007</v>
      </c>
      <c r="F28">
        <f t="shared" si="0"/>
        <v>-4.7924769800389289E-4</v>
      </c>
      <c r="G28">
        <f t="shared" si="1"/>
        <v>-3.052651867304601E-2</v>
      </c>
    </row>
    <row r="29" spans="1:7">
      <c r="A29" t="s">
        <v>383</v>
      </c>
      <c r="B29" s="43">
        <v>17110.150000000001</v>
      </c>
      <c r="C29" t="s">
        <v>383</v>
      </c>
      <c r="D29" s="43">
        <v>8820.2000000000007</v>
      </c>
      <c r="F29">
        <f t="shared" si="0"/>
        <v>-9.7118003003827669E-3</v>
      </c>
      <c r="G29">
        <f t="shared" si="1"/>
        <v>2.5294678353056099E-2</v>
      </c>
    </row>
    <row r="30" spans="1:7">
      <c r="A30" t="s">
        <v>384</v>
      </c>
      <c r="B30" s="43">
        <v>17277.95</v>
      </c>
      <c r="C30" t="s">
        <v>384</v>
      </c>
      <c r="D30" s="43">
        <v>8602.6</v>
      </c>
      <c r="F30">
        <f t="shared" si="0"/>
        <v>7.5135138287141245E-3</v>
      </c>
      <c r="G30">
        <f t="shared" si="1"/>
        <v>6.8340722526483155E-2</v>
      </c>
    </row>
    <row r="31" spans="1:7">
      <c r="A31" t="s">
        <v>385</v>
      </c>
      <c r="B31" s="43">
        <v>17149.099999999999</v>
      </c>
      <c r="C31" t="s">
        <v>385</v>
      </c>
      <c r="D31" s="43">
        <v>8052.3</v>
      </c>
      <c r="F31">
        <f t="shared" si="0"/>
        <v>-2.6567861430481288E-2</v>
      </c>
      <c r="G31">
        <f t="shared" si="1"/>
        <v>-1.6765165575852281E-2</v>
      </c>
    </row>
    <row r="32" spans="1:7">
      <c r="A32" t="s">
        <v>386</v>
      </c>
      <c r="B32" s="43">
        <v>17617.150000000001</v>
      </c>
      <c r="C32" t="s">
        <v>386</v>
      </c>
      <c r="D32" s="43">
        <v>8189.6</v>
      </c>
      <c r="F32">
        <f t="shared" si="0"/>
        <v>-7.875767303035297E-3</v>
      </c>
      <c r="G32">
        <f t="shared" si="1"/>
        <v>1.9069602493669402E-2</v>
      </c>
    </row>
    <row r="33" spans="1:7">
      <c r="A33" t="s">
        <v>387</v>
      </c>
      <c r="B33" s="43">
        <v>17757</v>
      </c>
      <c r="C33" t="s">
        <v>387</v>
      </c>
      <c r="D33" s="43">
        <v>8036.35</v>
      </c>
      <c r="F33">
        <f t="shared" si="0"/>
        <v>-1.0112384605093117E-2</v>
      </c>
      <c r="G33">
        <f t="shared" si="1"/>
        <v>2.5761942188455844E-3</v>
      </c>
    </row>
    <row r="34" spans="1:7">
      <c r="A34" t="s">
        <v>388</v>
      </c>
      <c r="B34" s="43">
        <v>17938.400000000001</v>
      </c>
      <c r="C34" t="s">
        <v>388</v>
      </c>
      <c r="D34" s="43">
        <v>8015.7</v>
      </c>
      <c r="F34">
        <f t="shared" si="0"/>
        <v>-9.6422192838863108E-3</v>
      </c>
      <c r="G34">
        <f t="shared" si="1"/>
        <v>1.2703486352122262E-2</v>
      </c>
    </row>
    <row r="35" spans="1:7">
      <c r="A35" t="s">
        <v>389</v>
      </c>
      <c r="B35" s="43">
        <v>18113.05</v>
      </c>
      <c r="C35" t="s">
        <v>389</v>
      </c>
      <c r="D35" s="43">
        <v>7915.15</v>
      </c>
      <c r="F35">
        <f t="shared" si="0"/>
        <v>-1.0653754349167821E-2</v>
      </c>
      <c r="G35">
        <f t="shared" si="1"/>
        <v>-4.2387030427681327E-2</v>
      </c>
    </row>
    <row r="36" spans="1:7">
      <c r="A36" t="s">
        <v>390</v>
      </c>
      <c r="B36" s="43">
        <v>18308.099999999999</v>
      </c>
      <c r="C36" t="s">
        <v>390</v>
      </c>
      <c r="D36" s="43">
        <v>8265.5</v>
      </c>
      <c r="F36">
        <f t="shared" si="0"/>
        <v>2.8675896635306231E-3</v>
      </c>
      <c r="G36">
        <f t="shared" si="1"/>
        <v>2.2426461492788485E-2</v>
      </c>
    </row>
    <row r="37" spans="1:7">
      <c r="A37" t="s">
        <v>391</v>
      </c>
      <c r="B37" s="43">
        <v>18255.75</v>
      </c>
      <c r="C37" t="s">
        <v>391</v>
      </c>
      <c r="D37" s="43">
        <v>8084.2</v>
      </c>
      <c r="F37">
        <f t="shared" si="0"/>
        <v>-1.1228077862612817E-4</v>
      </c>
      <c r="G37">
        <f t="shared" si="1"/>
        <v>8.8522418457226415E-4</v>
      </c>
    </row>
    <row r="38" spans="1:7">
      <c r="A38" t="s">
        <v>392</v>
      </c>
      <c r="B38" s="43">
        <v>18257.8</v>
      </c>
      <c r="C38" t="s">
        <v>392</v>
      </c>
      <c r="D38" s="43">
        <v>8077.05</v>
      </c>
      <c r="F38">
        <f t="shared" si="0"/>
        <v>2.495559331991748E-3</v>
      </c>
      <c r="G38">
        <f t="shared" si="1"/>
        <v>-1.1467735519995137E-2</v>
      </c>
    </row>
    <row r="39" spans="1:7">
      <c r="A39" t="s">
        <v>393</v>
      </c>
      <c r="B39" s="43">
        <v>18212.349999999999</v>
      </c>
      <c r="C39" t="s">
        <v>393</v>
      </c>
      <c r="D39" s="43">
        <v>8170.75</v>
      </c>
      <c r="F39">
        <f t="shared" si="0"/>
        <v>8.6731373662130018E-3</v>
      </c>
      <c r="G39">
        <f t="shared" si="1"/>
        <v>3.3031060247916688E-3</v>
      </c>
    </row>
    <row r="40" spans="1:7">
      <c r="A40" t="s">
        <v>394</v>
      </c>
      <c r="B40" s="43">
        <v>18055.75</v>
      </c>
      <c r="C40" t="s">
        <v>394</v>
      </c>
      <c r="D40" s="43">
        <v>8143.85</v>
      </c>
      <c r="F40">
        <f t="shared" si="0"/>
        <v>2.9133547738471322E-3</v>
      </c>
      <c r="G40">
        <f t="shared" si="1"/>
        <v>2.2459879885792233E-3</v>
      </c>
    </row>
    <row r="41" spans="1:7">
      <c r="A41" t="s">
        <v>395</v>
      </c>
      <c r="B41" s="43">
        <v>18003.3</v>
      </c>
      <c r="C41" t="s">
        <v>395</v>
      </c>
      <c r="D41" s="43">
        <v>8125.6</v>
      </c>
      <c r="F41">
        <f t="shared" si="0"/>
        <v>1.0700230734251415E-2</v>
      </c>
      <c r="G41">
        <f t="shared" si="1"/>
        <v>2.7776372375411196E-2</v>
      </c>
    </row>
    <row r="42" spans="1:7">
      <c r="A42" t="s">
        <v>396</v>
      </c>
      <c r="B42" s="43">
        <v>17812.7</v>
      </c>
      <c r="C42" t="s">
        <v>396</v>
      </c>
      <c r="D42" s="43">
        <v>7906</v>
      </c>
      <c r="F42">
        <f t="shared" si="0"/>
        <v>3.7642497703693767E-3</v>
      </c>
      <c r="G42">
        <f t="shared" si="1"/>
        <v>3.0321868537572794E-3</v>
      </c>
    </row>
    <row r="43" spans="1:7">
      <c r="A43" t="s">
        <v>397</v>
      </c>
      <c r="B43" s="43">
        <v>17745.900000000001</v>
      </c>
      <c r="C43" t="s">
        <v>397</v>
      </c>
      <c r="D43" s="43">
        <v>7882.1</v>
      </c>
      <c r="F43">
        <f t="shared" si="0"/>
        <v>-1.0005439254682558E-2</v>
      </c>
      <c r="G43">
        <f t="shared" si="1"/>
        <v>1.3729285498401911E-2</v>
      </c>
    </row>
    <row r="44" spans="1:7">
      <c r="A44" t="s">
        <v>398</v>
      </c>
      <c r="B44" s="43">
        <v>17925.25</v>
      </c>
      <c r="C44" t="s">
        <v>398</v>
      </c>
      <c r="D44" s="43">
        <v>7775.35</v>
      </c>
      <c r="F44">
        <f t="shared" si="0"/>
        <v>6.7395852346920915E-3</v>
      </c>
      <c r="G44">
        <f t="shared" si="1"/>
        <v>1.9036447752978303E-2</v>
      </c>
    </row>
    <row r="45" spans="1:7">
      <c r="A45" t="s">
        <v>399</v>
      </c>
      <c r="B45" s="43">
        <v>17805.25</v>
      </c>
      <c r="C45" t="s">
        <v>399</v>
      </c>
      <c r="D45" s="43">
        <v>7630.1</v>
      </c>
      <c r="F45">
        <f t="shared" si="0"/>
        <v>1.0186829459255531E-2</v>
      </c>
      <c r="G45">
        <f t="shared" si="1"/>
        <v>1.4115020135833989E-2</v>
      </c>
    </row>
    <row r="46" spans="1:7">
      <c r="A46" t="s">
        <v>400</v>
      </c>
      <c r="B46" s="43">
        <v>17625.7</v>
      </c>
      <c r="C46" t="s">
        <v>400</v>
      </c>
      <c r="D46" s="43">
        <v>7523.9</v>
      </c>
      <c r="F46">
        <f t="shared" si="0"/>
        <v>1.5653406553513438E-2</v>
      </c>
      <c r="G46">
        <f t="shared" si="1"/>
        <v>1.3122016575887407E-2</v>
      </c>
    </row>
    <row r="47" spans="1:7">
      <c r="A47" t="s">
        <v>401</v>
      </c>
      <c r="B47" s="43">
        <v>17354.05</v>
      </c>
      <c r="C47" t="s">
        <v>401</v>
      </c>
      <c r="D47" s="43">
        <v>7426.45</v>
      </c>
      <c r="F47">
        <f t="shared" si="0"/>
        <v>8.7247405392365529E-3</v>
      </c>
      <c r="G47">
        <f t="shared" si="1"/>
        <v>1.980157231624835E-2</v>
      </c>
    </row>
    <row r="48" spans="1:7">
      <c r="A48" t="s">
        <v>402</v>
      </c>
      <c r="B48" s="43">
        <v>17203.95</v>
      </c>
      <c r="C48" t="s">
        <v>402</v>
      </c>
      <c r="D48" s="43">
        <v>7282.25</v>
      </c>
      <c r="F48">
        <f t="shared" si="0"/>
        <v>-5.6060324394646699E-4</v>
      </c>
      <c r="G48">
        <f t="shared" si="1"/>
        <v>-9.2244270447140453E-3</v>
      </c>
    </row>
    <row r="49" spans="1:7">
      <c r="A49" t="s">
        <v>403</v>
      </c>
      <c r="B49" s="43">
        <v>17213.599999999999</v>
      </c>
      <c r="C49" t="s">
        <v>403</v>
      </c>
      <c r="D49" s="43">
        <v>7350.05</v>
      </c>
      <c r="F49">
        <f t="shared" si="0"/>
        <v>-1.1402376220388533E-3</v>
      </c>
      <c r="G49">
        <f t="shared" si="1"/>
        <v>7.2079973141303544E-3</v>
      </c>
    </row>
    <row r="50" spans="1:7">
      <c r="A50" t="s">
        <v>404</v>
      </c>
      <c r="B50" s="43">
        <v>17233.25</v>
      </c>
      <c r="C50" t="s">
        <v>404</v>
      </c>
      <c r="D50" s="43">
        <v>7297.45</v>
      </c>
      <c r="F50">
        <f t="shared" si="0"/>
        <v>8.6034091740434526E-3</v>
      </c>
      <c r="G50">
        <f t="shared" si="1"/>
        <v>1.0906097811920201E-3</v>
      </c>
    </row>
    <row r="51" spans="1:7">
      <c r="A51" t="s">
        <v>405</v>
      </c>
      <c r="B51" s="43">
        <v>17086.25</v>
      </c>
      <c r="C51" t="s">
        <v>405</v>
      </c>
      <c r="D51" s="43">
        <v>7289.5</v>
      </c>
      <c r="F51">
        <f t="shared" si="0"/>
        <v>4.8518709108285041E-3</v>
      </c>
      <c r="G51">
        <f t="shared" si="1"/>
        <v>-3.7719861693841228E-3</v>
      </c>
    </row>
    <row r="52" spans="1:7">
      <c r="A52" t="s">
        <v>406</v>
      </c>
      <c r="B52" s="43">
        <v>17003.75</v>
      </c>
      <c r="C52" t="s">
        <v>406</v>
      </c>
      <c r="D52" s="43">
        <v>7317.1</v>
      </c>
      <c r="F52">
        <f t="shared" si="0"/>
        <v>-4.0327776671390536E-3</v>
      </c>
      <c r="G52">
        <f t="shared" si="1"/>
        <v>-9.4826827666961711E-3</v>
      </c>
    </row>
    <row r="53" spans="1:7">
      <c r="A53" t="s">
        <v>407</v>
      </c>
      <c r="B53" s="43">
        <v>17072.599999999999</v>
      </c>
      <c r="C53" t="s">
        <v>407</v>
      </c>
      <c r="D53" s="43">
        <v>7387.15</v>
      </c>
      <c r="F53">
        <f t="shared" si="0"/>
        <v>6.9092828559547126E-3</v>
      </c>
      <c r="G53">
        <f t="shared" si="1"/>
        <v>-4.9301229163158933E-3</v>
      </c>
    </row>
    <row r="54" spans="1:7">
      <c r="A54" t="s">
        <v>408</v>
      </c>
      <c r="B54" s="43">
        <v>16955.45</v>
      </c>
      <c r="C54" t="s">
        <v>408</v>
      </c>
      <c r="D54" s="43">
        <v>7423.75</v>
      </c>
      <c r="F54">
        <f t="shared" si="0"/>
        <v>1.1007194030117962E-2</v>
      </c>
      <c r="G54">
        <f t="shared" si="1"/>
        <v>1.4845901997908584E-2</v>
      </c>
    </row>
    <row r="55" spans="1:7">
      <c r="A55" t="s">
        <v>409</v>
      </c>
      <c r="B55" s="43">
        <v>16770.849999999999</v>
      </c>
      <c r="C55" t="s">
        <v>409</v>
      </c>
      <c r="D55" s="43">
        <v>7315.15</v>
      </c>
      <c r="F55">
        <f t="shared" si="0"/>
        <v>9.4286814893282944E-3</v>
      </c>
      <c r="G55">
        <f t="shared" si="1"/>
        <v>3.9181511267256663E-3</v>
      </c>
    </row>
    <row r="56" spans="1:7">
      <c r="A56" t="s">
        <v>410</v>
      </c>
      <c r="B56" s="43">
        <v>16614.2</v>
      </c>
      <c r="C56" t="s">
        <v>410</v>
      </c>
      <c r="D56" s="43">
        <v>7286.6</v>
      </c>
      <c r="F56">
        <f t="shared" si="0"/>
        <v>-2.1842545274709746E-2</v>
      </c>
      <c r="G56">
        <f t="shared" si="1"/>
        <v>-1.37050132938632E-3</v>
      </c>
    </row>
    <row r="57" spans="1:7">
      <c r="A57" t="s">
        <v>411</v>
      </c>
      <c r="B57" s="43">
        <v>16985.2</v>
      </c>
      <c r="C57" t="s">
        <v>411</v>
      </c>
      <c r="D57" s="43">
        <v>7296.6</v>
      </c>
      <c r="F57">
        <f t="shared" si="0"/>
        <v>-1.5259386377866946E-2</v>
      </c>
      <c r="G57">
        <f t="shared" si="1"/>
        <v>-2.0695764213238821E-2</v>
      </c>
    </row>
    <row r="58" spans="1:7">
      <c r="A58" t="s">
        <v>412</v>
      </c>
      <c r="B58" s="43">
        <v>17248.400000000001</v>
      </c>
      <c r="C58" t="s">
        <v>412</v>
      </c>
      <c r="D58" s="43">
        <v>7450.8</v>
      </c>
      <c r="F58">
        <f t="shared" si="0"/>
        <v>1.5678167860917469E-3</v>
      </c>
      <c r="G58">
        <f t="shared" si="1"/>
        <v>-1.5479753433888965E-2</v>
      </c>
    </row>
    <row r="59" spans="1:7">
      <c r="A59" t="s">
        <v>413</v>
      </c>
      <c r="B59" s="43">
        <v>17221.400000000001</v>
      </c>
      <c r="C59" t="s">
        <v>413</v>
      </c>
      <c r="D59" s="43">
        <v>7567.95</v>
      </c>
      <c r="F59">
        <f t="shared" si="0"/>
        <v>-5.9740604563374156E-3</v>
      </c>
      <c r="G59">
        <f t="shared" si="1"/>
        <v>9.9824506382495404E-3</v>
      </c>
    </row>
    <row r="60" spans="1:7">
      <c r="A60" t="s">
        <v>414</v>
      </c>
      <c r="B60" s="43">
        <v>17324.900000000001</v>
      </c>
      <c r="C60" t="s">
        <v>414</v>
      </c>
      <c r="D60" s="43">
        <v>7493.15</v>
      </c>
      <c r="F60">
        <f t="shared" si="0"/>
        <v>-2.4959336720740133E-3</v>
      </c>
      <c r="G60">
        <f t="shared" si="1"/>
        <v>-3.0932361236761796E-3</v>
      </c>
    </row>
    <row r="61" spans="1:7">
      <c r="A61" t="s">
        <v>415</v>
      </c>
      <c r="B61" s="43">
        <v>17368.25</v>
      </c>
      <c r="C61" t="s">
        <v>415</v>
      </c>
      <c r="D61" s="43">
        <v>7516.4</v>
      </c>
      <c r="F61">
        <f t="shared" si="0"/>
        <v>-8.1690108672685113E-3</v>
      </c>
      <c r="G61">
        <f t="shared" si="1"/>
        <v>1.2221152357032805E-2</v>
      </c>
    </row>
    <row r="62" spans="1:7">
      <c r="A62" t="s">
        <v>416</v>
      </c>
      <c r="B62" s="43">
        <v>17511.3</v>
      </c>
      <c r="C62" t="s">
        <v>416</v>
      </c>
      <c r="D62" s="43">
        <v>7425.65</v>
      </c>
      <c r="F62">
        <f t="shared" si="0"/>
        <v>-3.1683778761593118E-4</v>
      </c>
      <c r="G62">
        <f t="shared" si="1"/>
        <v>5.2548253444273385E-4</v>
      </c>
    </row>
    <row r="63" spans="1:7">
      <c r="A63" t="s">
        <v>417</v>
      </c>
      <c r="B63" s="43">
        <v>17516.849999999999</v>
      </c>
      <c r="C63" t="s">
        <v>417</v>
      </c>
      <c r="D63" s="43">
        <v>7421.75</v>
      </c>
      <c r="F63">
        <f t="shared" si="0"/>
        <v>2.6960889537628319E-3</v>
      </c>
      <c r="G63">
        <f t="shared" si="1"/>
        <v>-1.7686855236788146E-3</v>
      </c>
    </row>
    <row r="64" spans="1:7">
      <c r="A64" t="s">
        <v>418</v>
      </c>
      <c r="B64" s="43">
        <v>17469.75</v>
      </c>
      <c r="C64" t="s">
        <v>418</v>
      </c>
      <c r="D64" s="43">
        <v>7434.9</v>
      </c>
      <c r="F64">
        <f t="shared" si="0"/>
        <v>1.7060902268771105E-2</v>
      </c>
      <c r="G64">
        <f t="shared" si="1"/>
        <v>3.4550413269139657E-2</v>
      </c>
    </row>
    <row r="65" spans="1:7">
      <c r="A65" t="s">
        <v>419</v>
      </c>
      <c r="B65" s="43">
        <v>17176.7</v>
      </c>
      <c r="C65" t="s">
        <v>419</v>
      </c>
      <c r="D65" s="43">
        <v>7186.6</v>
      </c>
      <c r="F65">
        <f t="shared" si="0"/>
        <v>1.5636594775976009E-2</v>
      </c>
      <c r="G65">
        <f t="shared" si="1"/>
        <v>2.0410771207678646E-2</v>
      </c>
    </row>
    <row r="66" spans="1:7">
      <c r="A66" t="s">
        <v>420</v>
      </c>
      <c r="B66" s="43">
        <v>16912.25</v>
      </c>
      <c r="C66" t="s">
        <v>420</v>
      </c>
      <c r="D66" s="43">
        <v>7042.85</v>
      </c>
      <c r="F66">
        <f t="shared" si="0"/>
        <v>-1.6540964254769808E-2</v>
      </c>
      <c r="G66">
        <f t="shared" si="1"/>
        <v>-2.3006922191241119E-2</v>
      </c>
    </row>
    <row r="67" spans="1:7">
      <c r="A67" t="s">
        <v>421</v>
      </c>
      <c r="B67" s="43">
        <v>17196.7</v>
      </c>
      <c r="C67" t="s">
        <v>421</v>
      </c>
      <c r="D67" s="43">
        <v>7208.7</v>
      </c>
      <c r="F67">
        <f t="shared" si="0"/>
        <v>-1.1777618789022948E-2</v>
      </c>
      <c r="G67">
        <f t="shared" si="1"/>
        <v>-1.5870415497716728E-2</v>
      </c>
    </row>
    <row r="68" spans="1:7">
      <c r="A68" t="s">
        <v>422</v>
      </c>
      <c r="B68" s="43">
        <v>17401.650000000001</v>
      </c>
      <c r="C68" t="s">
        <v>422</v>
      </c>
      <c r="D68" s="43">
        <v>7324.95</v>
      </c>
      <c r="F68">
        <f t="shared" si="0"/>
        <v>1.3674571413592407E-2</v>
      </c>
      <c r="G68">
        <f t="shared" si="1"/>
        <v>7.1082390953149943E-3</v>
      </c>
    </row>
    <row r="69" spans="1:7">
      <c r="A69" t="s">
        <v>423</v>
      </c>
      <c r="B69" s="43">
        <v>17166.900000000001</v>
      </c>
      <c r="C69" t="s">
        <v>423</v>
      </c>
      <c r="D69" s="43">
        <v>7273.25</v>
      </c>
      <c r="F69">
        <f t="shared" si="0"/>
        <v>1.0816571670827724E-2</v>
      </c>
      <c r="G69">
        <f t="shared" si="1"/>
        <v>2.9068451286114572E-2</v>
      </c>
    </row>
    <row r="70" spans="1:7">
      <c r="A70" t="s">
        <v>424</v>
      </c>
      <c r="B70" s="43">
        <v>16983.2</v>
      </c>
      <c r="C70" t="s">
        <v>424</v>
      </c>
      <c r="D70" s="43">
        <v>7067.8</v>
      </c>
      <c r="F70">
        <f t="shared" si="0"/>
        <v>-4.1485990049225929E-3</v>
      </c>
      <c r="G70">
        <f t="shared" si="1"/>
        <v>-1.1427372543534542E-2</v>
      </c>
    </row>
    <row r="71" spans="1:7">
      <c r="A71" t="s">
        <v>425</v>
      </c>
      <c r="B71" s="43">
        <v>17053.95</v>
      </c>
      <c r="C71" t="s">
        <v>425</v>
      </c>
      <c r="D71" s="43">
        <v>7149.5</v>
      </c>
      <c r="F71">
        <f t="shared" si="0"/>
        <v>1.6151341001793273E-3</v>
      </c>
      <c r="G71">
        <f t="shared" si="1"/>
        <v>-2.9286660623387695E-3</v>
      </c>
    </row>
    <row r="72" spans="1:7">
      <c r="A72" t="s">
        <v>426</v>
      </c>
      <c r="B72" s="43">
        <v>17026.45</v>
      </c>
      <c r="C72" t="s">
        <v>426</v>
      </c>
      <c r="D72" s="43">
        <v>7170.5</v>
      </c>
      <c r="F72">
        <f t="shared" ref="F72:F135" si="2">B72/B73-1</f>
        <v>-2.9071209637180129E-2</v>
      </c>
      <c r="G72">
        <f t="shared" ref="G72:G135" si="3">D72/D73-1</f>
        <v>-5.3086827335754427E-2</v>
      </c>
    </row>
    <row r="73" spans="1:7">
      <c r="A73" t="s">
        <v>427</v>
      </c>
      <c r="B73" s="43">
        <v>17536.25</v>
      </c>
      <c r="C73" t="s">
        <v>427</v>
      </c>
      <c r="D73" s="43">
        <v>7572.5</v>
      </c>
      <c r="F73">
        <f t="shared" si="2"/>
        <v>6.959497675860904E-3</v>
      </c>
      <c r="G73">
        <f t="shared" si="3"/>
        <v>-1.2641062918462231E-2</v>
      </c>
    </row>
    <row r="74" spans="1:7">
      <c r="A74" t="s">
        <v>428</v>
      </c>
      <c r="B74" s="43">
        <v>17415.05</v>
      </c>
      <c r="C74" t="s">
        <v>428</v>
      </c>
      <c r="D74" s="43">
        <v>7669.45</v>
      </c>
      <c r="F74">
        <f t="shared" si="2"/>
        <v>-5.0447485767010081E-3</v>
      </c>
      <c r="G74">
        <f t="shared" si="3"/>
        <v>-2.3497580850522004E-2</v>
      </c>
    </row>
    <row r="75" spans="1:7">
      <c r="A75" t="s">
        <v>429</v>
      </c>
      <c r="B75" s="43">
        <v>17503.349999999999</v>
      </c>
      <c r="C75" t="s">
        <v>429</v>
      </c>
      <c r="D75" s="43">
        <v>7854</v>
      </c>
      <c r="F75">
        <f t="shared" si="2"/>
        <v>4.9837654414910393E-3</v>
      </c>
      <c r="G75">
        <f t="shared" si="3"/>
        <v>-1.3224149331162449E-3</v>
      </c>
    </row>
    <row r="76" spans="1:7">
      <c r="A76" t="s">
        <v>430</v>
      </c>
      <c r="B76" s="43">
        <v>17416.55</v>
      </c>
      <c r="C76" t="s">
        <v>430</v>
      </c>
      <c r="D76" s="43">
        <v>7864.4</v>
      </c>
      <c r="F76">
        <f t="shared" si="2"/>
        <v>-1.9603372962262444E-2</v>
      </c>
      <c r="G76">
        <f t="shared" si="3"/>
        <v>-3.1137776189918864E-2</v>
      </c>
    </row>
    <row r="77" spans="1:7">
      <c r="A77" t="s">
        <v>431</v>
      </c>
      <c r="B77" s="43">
        <v>17764.8</v>
      </c>
      <c r="C77" t="s">
        <v>431</v>
      </c>
      <c r="D77" s="43">
        <v>8117.15</v>
      </c>
      <c r="F77">
        <f t="shared" si="2"/>
        <v>-7.4782176309388104E-3</v>
      </c>
      <c r="G77">
        <f t="shared" si="3"/>
        <v>-1.9045892625154881E-2</v>
      </c>
    </row>
    <row r="78" spans="1:7">
      <c r="A78" t="s">
        <v>432</v>
      </c>
      <c r="B78" s="43">
        <v>17898.650000000001</v>
      </c>
      <c r="C78" t="s">
        <v>432</v>
      </c>
      <c r="D78" s="43">
        <v>8274.75</v>
      </c>
      <c r="F78">
        <f t="shared" si="2"/>
        <v>-5.5863593937507394E-3</v>
      </c>
      <c r="G78">
        <f t="shared" si="3"/>
        <v>2.7874564459930307E-2</v>
      </c>
    </row>
    <row r="79" spans="1:7">
      <c r="A79" t="s">
        <v>433</v>
      </c>
      <c r="B79" s="43">
        <v>17999.2</v>
      </c>
      <c r="C79" t="s">
        <v>433</v>
      </c>
      <c r="D79" s="43">
        <v>8050.35</v>
      </c>
      <c r="F79">
        <f t="shared" si="2"/>
        <v>-6.0879816891180605E-3</v>
      </c>
      <c r="G79">
        <f t="shared" si="3"/>
        <v>7.2936519571910274E-2</v>
      </c>
    </row>
    <row r="80" spans="1:7">
      <c r="A80" t="s">
        <v>434</v>
      </c>
      <c r="B80" s="43">
        <v>18109.45</v>
      </c>
      <c r="C80" t="s">
        <v>434</v>
      </c>
      <c r="D80" s="43">
        <v>7503.1</v>
      </c>
      <c r="F80">
        <f t="shared" si="2"/>
        <v>3.7010951374805146E-4</v>
      </c>
      <c r="G80">
        <f t="shared" si="3"/>
        <v>3.1083511032974354E-3</v>
      </c>
    </row>
    <row r="81" spans="1:7">
      <c r="A81" t="s">
        <v>435</v>
      </c>
      <c r="B81" s="43">
        <v>18102.75</v>
      </c>
      <c r="C81" t="s">
        <v>435</v>
      </c>
      <c r="D81" s="43">
        <v>7479.85</v>
      </c>
      <c r="F81">
        <f t="shared" si="2"/>
        <v>1.2820584549279479E-2</v>
      </c>
      <c r="G81">
        <f t="shared" si="3"/>
        <v>3.5419839134898101E-3</v>
      </c>
    </row>
    <row r="82" spans="1:7">
      <c r="A82" t="s">
        <v>436</v>
      </c>
      <c r="B82" s="43">
        <v>17873.599999999999</v>
      </c>
      <c r="C82" t="s">
        <v>436</v>
      </c>
      <c r="D82" s="43">
        <v>7453.45</v>
      </c>
      <c r="F82">
        <f t="shared" si="2"/>
        <v>-7.9701618453479339E-3</v>
      </c>
      <c r="G82">
        <f t="shared" si="3"/>
        <v>-7.7479648279672464E-3</v>
      </c>
    </row>
    <row r="83" spans="1:7">
      <c r="A83" t="s">
        <v>437</v>
      </c>
      <c r="B83" s="43">
        <v>18017.2</v>
      </c>
      <c r="C83" t="s">
        <v>437</v>
      </c>
      <c r="D83" s="43">
        <v>7511.65</v>
      </c>
      <c r="F83">
        <f t="shared" si="2"/>
        <v>-1.4990925086938445E-3</v>
      </c>
      <c r="G83">
        <f t="shared" si="3"/>
        <v>-8.6967423507599007E-3</v>
      </c>
    </row>
    <row r="84" spans="1:7">
      <c r="A84" t="s">
        <v>438</v>
      </c>
      <c r="B84" s="43">
        <v>18044.25</v>
      </c>
      <c r="C84" t="s">
        <v>438</v>
      </c>
      <c r="D84" s="43">
        <v>7577.55</v>
      </c>
      <c r="F84">
        <f t="shared" si="2"/>
        <v>-1.3448782553109329E-3</v>
      </c>
      <c r="G84">
        <f t="shared" si="3"/>
        <v>-1.3930458319235894E-2</v>
      </c>
    </row>
    <row r="85" spans="1:7">
      <c r="A85" t="s">
        <v>439</v>
      </c>
      <c r="B85" s="43">
        <v>18068.55</v>
      </c>
      <c r="C85" t="s">
        <v>439</v>
      </c>
      <c r="D85" s="43">
        <v>7684.6</v>
      </c>
      <c r="F85">
        <f t="shared" si="2"/>
        <v>8.469704411502077E-3</v>
      </c>
      <c r="G85">
        <f t="shared" si="3"/>
        <v>-8.1059452203319227E-3</v>
      </c>
    </row>
    <row r="86" spans="1:7">
      <c r="A86" t="s">
        <v>440</v>
      </c>
      <c r="B86" s="43">
        <v>17916.8</v>
      </c>
      <c r="C86" t="s">
        <v>440</v>
      </c>
      <c r="D86" s="43">
        <v>7747.4</v>
      </c>
      <c r="F86">
        <f t="shared" si="2"/>
        <v>4.913288313552977E-3</v>
      </c>
      <c r="G86">
        <f t="shared" si="3"/>
        <v>1.7002294986585564E-3</v>
      </c>
    </row>
    <row r="87" spans="1:7">
      <c r="A87" t="s">
        <v>441</v>
      </c>
      <c r="B87" s="43">
        <v>17829.2</v>
      </c>
      <c r="C87" t="s">
        <v>441</v>
      </c>
      <c r="D87" s="43">
        <v>7734.25</v>
      </c>
      <c r="F87">
        <f t="shared" si="2"/>
        <v>-3.3400507016901892E-3</v>
      </c>
      <c r="G87">
        <f t="shared" si="3"/>
        <v>-7.3796002181795162E-3</v>
      </c>
    </row>
    <row r="88" spans="1:7">
      <c r="A88" t="s">
        <v>442</v>
      </c>
      <c r="B88" s="43">
        <v>17888.95</v>
      </c>
      <c r="C88" t="s">
        <v>442</v>
      </c>
      <c r="D88" s="43">
        <v>7791.75</v>
      </c>
      <c r="F88">
        <f t="shared" si="2"/>
        <v>-2.2699829611844136E-3</v>
      </c>
      <c r="G88">
        <f t="shared" si="3"/>
        <v>2.313687126996733E-2</v>
      </c>
    </row>
    <row r="89" spans="1:7">
      <c r="A89" t="s">
        <v>443</v>
      </c>
      <c r="B89" s="43">
        <v>17929.650000000001</v>
      </c>
      <c r="C89" t="s">
        <v>443</v>
      </c>
      <c r="D89" s="43">
        <v>7615.55</v>
      </c>
      <c r="F89">
        <f t="shared" si="2"/>
        <v>1.4599655380227672E-2</v>
      </c>
      <c r="G89">
        <f t="shared" si="3"/>
        <v>1.7795092483695152E-2</v>
      </c>
    </row>
    <row r="90" spans="1:7">
      <c r="A90" t="s">
        <v>444</v>
      </c>
      <c r="B90" s="43">
        <v>17671.650000000001</v>
      </c>
      <c r="C90" t="s">
        <v>444</v>
      </c>
      <c r="D90" s="43">
        <v>7482.4</v>
      </c>
      <c r="F90">
        <f t="shared" si="2"/>
        <v>-1.0393537638774042E-2</v>
      </c>
      <c r="G90">
        <f t="shared" si="3"/>
        <v>1.5292345685713027E-2</v>
      </c>
    </row>
    <row r="91" spans="1:7">
      <c r="A91" t="s">
        <v>445</v>
      </c>
      <c r="B91" s="43">
        <v>17857.25</v>
      </c>
      <c r="C91" t="s">
        <v>445</v>
      </c>
      <c r="D91" s="43">
        <v>7369.7</v>
      </c>
      <c r="F91">
        <f t="shared" si="2"/>
        <v>-1.9422380490858537E-2</v>
      </c>
      <c r="G91">
        <f t="shared" si="3"/>
        <v>1.8283772302463142E-3</v>
      </c>
    </row>
    <row r="92" spans="1:7">
      <c r="A92" t="s">
        <v>446</v>
      </c>
      <c r="B92" s="43">
        <v>18210.95</v>
      </c>
      <c r="C92" t="s">
        <v>446</v>
      </c>
      <c r="D92" s="43">
        <v>7356.25</v>
      </c>
      <c r="F92">
        <f t="shared" si="2"/>
        <v>-3.1447745834337626E-3</v>
      </c>
      <c r="G92">
        <f t="shared" si="3"/>
        <v>8.0714231878695752E-3</v>
      </c>
    </row>
    <row r="93" spans="1:7">
      <c r="A93" t="s">
        <v>447</v>
      </c>
      <c r="B93" s="43">
        <v>18268.400000000001</v>
      </c>
      <c r="C93" t="s">
        <v>447</v>
      </c>
      <c r="D93" s="43">
        <v>7297.35</v>
      </c>
      <c r="F93">
        <f t="shared" si="2"/>
        <v>7.8894810597283094E-3</v>
      </c>
      <c r="G93">
        <f t="shared" si="3"/>
        <v>5.0615651599041911E-3</v>
      </c>
    </row>
    <row r="94" spans="1:7">
      <c r="A94" t="s">
        <v>448</v>
      </c>
      <c r="B94" s="43">
        <v>18125.400000000001</v>
      </c>
      <c r="C94" t="s">
        <v>448</v>
      </c>
      <c r="D94" s="43">
        <v>7260.6</v>
      </c>
      <c r="F94">
        <f t="shared" si="2"/>
        <v>5.7963334050969983E-4</v>
      </c>
      <c r="G94">
        <f t="shared" si="3"/>
        <v>-2.0016466681963441E-2</v>
      </c>
    </row>
    <row r="95" spans="1:7">
      <c r="A95" t="s">
        <v>449</v>
      </c>
      <c r="B95" s="43">
        <v>18114.900000000001</v>
      </c>
      <c r="C95" t="s">
        <v>449</v>
      </c>
      <c r="D95" s="43">
        <v>7408.9</v>
      </c>
      <c r="F95">
        <f t="shared" si="2"/>
        <v>-3.4767109873967694E-3</v>
      </c>
      <c r="G95">
        <f t="shared" si="3"/>
        <v>-2.1959671297977046E-2</v>
      </c>
    </row>
    <row r="96" spans="1:7">
      <c r="A96" t="s">
        <v>450</v>
      </c>
      <c r="B96" s="43">
        <v>18178.099999999999</v>
      </c>
      <c r="C96" t="s">
        <v>450</v>
      </c>
      <c r="D96" s="43">
        <v>7575.25</v>
      </c>
      <c r="F96">
        <f t="shared" si="2"/>
        <v>-4.8449081930955762E-3</v>
      </c>
      <c r="G96">
        <f t="shared" si="3"/>
        <v>-2.0419589632117985E-3</v>
      </c>
    </row>
    <row r="97" spans="1:7">
      <c r="A97" t="s">
        <v>451</v>
      </c>
      <c r="B97" s="43">
        <v>18266.599999999999</v>
      </c>
      <c r="C97" t="s">
        <v>451</v>
      </c>
      <c r="D97" s="43">
        <v>7590.75</v>
      </c>
      <c r="F97">
        <f t="shared" si="2"/>
        <v>-8.2606040040720252E-3</v>
      </c>
      <c r="G97">
        <f t="shared" si="3"/>
        <v>-8.4773990451496584E-3</v>
      </c>
    </row>
    <row r="98" spans="1:7">
      <c r="A98" t="s">
        <v>452</v>
      </c>
      <c r="B98" s="43">
        <v>18418.75</v>
      </c>
      <c r="C98" t="s">
        <v>452</v>
      </c>
      <c r="D98" s="43">
        <v>7655.65</v>
      </c>
      <c r="F98">
        <f t="shared" si="2"/>
        <v>-3.1552655862272516E-3</v>
      </c>
      <c r="G98">
        <f t="shared" si="3"/>
        <v>-1.7630925950118392E-4</v>
      </c>
    </row>
    <row r="99" spans="1:7">
      <c r="A99" t="s">
        <v>453</v>
      </c>
      <c r="B99" s="43">
        <v>18477.05</v>
      </c>
      <c r="C99" t="s">
        <v>453</v>
      </c>
      <c r="D99" s="43">
        <v>7657</v>
      </c>
      <c r="F99">
        <f t="shared" si="2"/>
        <v>7.5523964544634836E-3</v>
      </c>
      <c r="G99">
        <f t="shared" si="3"/>
        <v>2.1355493604023001E-2</v>
      </c>
    </row>
    <row r="100" spans="1:7">
      <c r="A100" t="s">
        <v>454</v>
      </c>
      <c r="B100" s="43">
        <v>18338.55</v>
      </c>
      <c r="C100" t="s">
        <v>454</v>
      </c>
      <c r="D100" s="43">
        <v>7496.9</v>
      </c>
      <c r="F100">
        <f t="shared" si="2"/>
        <v>9.7347447244895413E-3</v>
      </c>
      <c r="G100">
        <f t="shared" si="3"/>
        <v>1.9713584998963807E-3</v>
      </c>
    </row>
    <row r="101" spans="1:7">
      <c r="A101" t="s">
        <v>455</v>
      </c>
      <c r="B101" s="43">
        <v>18161.75</v>
      </c>
      <c r="C101" t="s">
        <v>455</v>
      </c>
      <c r="D101" s="43">
        <v>7482.15</v>
      </c>
      <c r="F101">
        <f t="shared" si="2"/>
        <v>9.4375540172131345E-3</v>
      </c>
      <c r="G101">
        <f t="shared" si="3"/>
        <v>-2.7509163222334987E-2</v>
      </c>
    </row>
    <row r="102" spans="1:7">
      <c r="A102" t="s">
        <v>456</v>
      </c>
      <c r="B102" s="43">
        <v>17991.95</v>
      </c>
      <c r="C102" t="s">
        <v>456</v>
      </c>
      <c r="D102" s="43">
        <v>7693.8</v>
      </c>
      <c r="F102">
        <f t="shared" si="2"/>
        <v>2.5632524330001516E-3</v>
      </c>
      <c r="G102">
        <f t="shared" si="3"/>
        <v>-9.0899646789943667E-4</v>
      </c>
    </row>
    <row r="103" spans="1:7">
      <c r="A103" t="s">
        <v>457</v>
      </c>
      <c r="B103" s="43">
        <v>17945.95</v>
      </c>
      <c r="C103" t="s">
        <v>457</v>
      </c>
      <c r="D103" s="43">
        <v>7700.8</v>
      </c>
      <c r="F103">
        <f t="shared" si="2"/>
        <v>2.8359560105504222E-3</v>
      </c>
      <c r="G103">
        <f t="shared" si="3"/>
        <v>3.6446837146702604E-2</v>
      </c>
    </row>
    <row r="104" spans="1:7">
      <c r="A104" t="s">
        <v>458</v>
      </c>
      <c r="B104" s="43">
        <v>17895.2</v>
      </c>
      <c r="C104" t="s">
        <v>458</v>
      </c>
      <c r="D104" s="43">
        <v>7430</v>
      </c>
      <c r="F104">
        <f t="shared" si="2"/>
        <v>5.893644588217839E-3</v>
      </c>
      <c r="G104">
        <f t="shared" si="3"/>
        <v>-8.3416750083417091E-3</v>
      </c>
    </row>
    <row r="105" spans="1:7">
      <c r="A105" t="s">
        <v>459</v>
      </c>
      <c r="B105" s="43">
        <v>17790.349999999999</v>
      </c>
      <c r="C105" t="s">
        <v>459</v>
      </c>
      <c r="D105" s="43">
        <v>7492.5</v>
      </c>
      <c r="F105">
        <f t="shared" si="2"/>
        <v>8.1803241527824699E-3</v>
      </c>
      <c r="G105">
        <f t="shared" si="3"/>
        <v>4.0733409730180137E-2</v>
      </c>
    </row>
    <row r="106" spans="1:7">
      <c r="A106" t="s">
        <v>460</v>
      </c>
      <c r="B106" s="43">
        <v>17646</v>
      </c>
      <c r="C106" t="s">
        <v>460</v>
      </c>
      <c r="D106" s="43">
        <v>7199.25</v>
      </c>
      <c r="F106">
        <f t="shared" si="2"/>
        <v>-9.8921014683850395E-3</v>
      </c>
      <c r="G106">
        <f t="shared" si="3"/>
        <v>-8.1286811559260208E-3</v>
      </c>
    </row>
    <row r="107" spans="1:7">
      <c r="A107" t="s">
        <v>461</v>
      </c>
      <c r="B107" s="43">
        <v>17822.3</v>
      </c>
      <c r="C107" t="s">
        <v>461</v>
      </c>
      <c r="D107" s="43">
        <v>7258.25</v>
      </c>
      <c r="F107">
        <f t="shared" si="2"/>
        <v>7.4076167596974773E-3</v>
      </c>
      <c r="G107">
        <f t="shared" si="3"/>
        <v>1.2265874510132058E-2</v>
      </c>
    </row>
    <row r="108" spans="1:7">
      <c r="A108" t="s">
        <v>462</v>
      </c>
      <c r="B108" s="43">
        <v>17691.25</v>
      </c>
      <c r="C108" t="s">
        <v>462</v>
      </c>
      <c r="D108" s="43">
        <v>7170.3</v>
      </c>
      <c r="F108">
        <f t="shared" si="2"/>
        <v>9.0805125470210246E-3</v>
      </c>
      <c r="G108">
        <f t="shared" si="3"/>
        <v>1.1169596358711065E-3</v>
      </c>
    </row>
    <row r="109" spans="1:7">
      <c r="A109" t="s">
        <v>463</v>
      </c>
      <c r="B109" s="43">
        <v>17532.05</v>
      </c>
      <c r="C109" t="s">
        <v>463</v>
      </c>
      <c r="D109" s="43">
        <v>7162.3</v>
      </c>
      <c r="F109">
        <f t="shared" si="2"/>
        <v>-4.8870057298866509E-3</v>
      </c>
      <c r="G109">
        <f t="shared" si="3"/>
        <v>-2.395050456183867E-2</v>
      </c>
    </row>
    <row r="110" spans="1:7">
      <c r="A110" t="s">
        <v>464</v>
      </c>
      <c r="B110" s="43">
        <v>17618.150000000001</v>
      </c>
      <c r="C110" t="s">
        <v>464</v>
      </c>
      <c r="D110" s="43">
        <v>7338.05</v>
      </c>
      <c r="F110">
        <f t="shared" si="2"/>
        <v>-5.2593541976024838E-3</v>
      </c>
      <c r="G110">
        <f t="shared" si="3"/>
        <v>-6.2296436237566644E-3</v>
      </c>
    </row>
    <row r="111" spans="1:7">
      <c r="A111" t="s">
        <v>465</v>
      </c>
      <c r="B111" s="43">
        <v>17711.3</v>
      </c>
      <c r="C111" t="s">
        <v>465</v>
      </c>
      <c r="D111" s="43">
        <v>7384.05</v>
      </c>
      <c r="F111">
        <f t="shared" si="2"/>
        <v>-2.1015742086699651E-3</v>
      </c>
      <c r="G111">
        <f t="shared" si="3"/>
        <v>-5.3610996989432724E-3</v>
      </c>
    </row>
    <row r="112" spans="1:7">
      <c r="A112" t="s">
        <v>466</v>
      </c>
      <c r="B112" s="43">
        <v>17748.599999999999</v>
      </c>
      <c r="C112" t="s">
        <v>466</v>
      </c>
      <c r="D112" s="43">
        <v>7423.85</v>
      </c>
      <c r="F112">
        <f t="shared" si="2"/>
        <v>-5.9646823596619658E-3</v>
      </c>
      <c r="G112">
        <f t="shared" si="3"/>
        <v>2.7554721109752656E-3</v>
      </c>
    </row>
    <row r="113" spans="1:7">
      <c r="A113" t="s">
        <v>467</v>
      </c>
      <c r="B113" s="43">
        <v>17855.099999999999</v>
      </c>
      <c r="C113" t="s">
        <v>467</v>
      </c>
      <c r="D113" s="43">
        <v>7403.45</v>
      </c>
      <c r="F113">
        <f t="shared" si="2"/>
        <v>1.0642349830836118E-4</v>
      </c>
      <c r="G113">
        <f t="shared" si="3"/>
        <v>6.4899852565716065E-2</v>
      </c>
    </row>
    <row r="114" spans="1:7">
      <c r="A114" t="s">
        <v>468</v>
      </c>
      <c r="B114" s="43">
        <v>17853.2</v>
      </c>
      <c r="C114" t="s">
        <v>468</v>
      </c>
      <c r="D114" s="43">
        <v>6952.25</v>
      </c>
      <c r="F114">
        <f t="shared" si="2"/>
        <v>1.6972498940972525E-3</v>
      </c>
      <c r="G114">
        <f t="shared" si="3"/>
        <v>1.5416185899776558E-2</v>
      </c>
    </row>
    <row r="115" spans="1:7">
      <c r="A115" t="s">
        <v>469</v>
      </c>
      <c r="B115" s="43">
        <v>17822.95</v>
      </c>
      <c r="C115" t="s">
        <v>469</v>
      </c>
      <c r="D115" s="43">
        <v>6846.7</v>
      </c>
      <c r="F115">
        <f t="shared" si="2"/>
        <v>1.574659550398505E-2</v>
      </c>
      <c r="G115">
        <f t="shared" si="3"/>
        <v>2.2983457766065918E-3</v>
      </c>
    </row>
    <row r="116" spans="1:7">
      <c r="A116" t="s">
        <v>470</v>
      </c>
      <c r="B116" s="43">
        <v>17546.650000000001</v>
      </c>
      <c r="C116" t="s">
        <v>470</v>
      </c>
      <c r="D116" s="43">
        <v>6831</v>
      </c>
      <c r="F116">
        <f t="shared" si="2"/>
        <v>-8.7404623619169453E-4</v>
      </c>
      <c r="G116">
        <f t="shared" si="3"/>
        <v>7.9681274900398336E-3</v>
      </c>
    </row>
    <row r="117" spans="1:7">
      <c r="A117" t="s">
        <v>471</v>
      </c>
      <c r="B117" s="43">
        <v>17562</v>
      </c>
      <c r="C117" t="s">
        <v>471</v>
      </c>
      <c r="D117" s="43">
        <v>6777</v>
      </c>
      <c r="F117">
        <f t="shared" si="2"/>
        <v>9.4901965292666368E-3</v>
      </c>
      <c r="G117">
        <f t="shared" si="3"/>
        <v>-2.494820441988943E-2</v>
      </c>
    </row>
    <row r="118" spans="1:7">
      <c r="A118" t="s">
        <v>472</v>
      </c>
      <c r="B118" s="43">
        <v>17396.900000000001</v>
      </c>
      <c r="C118" t="s">
        <v>472</v>
      </c>
      <c r="D118" s="43">
        <v>6950.4</v>
      </c>
      <c r="F118">
        <f t="shared" si="2"/>
        <v>-1.0705055117528173E-2</v>
      </c>
      <c r="G118">
        <f t="shared" si="3"/>
        <v>-9.1311506960631839E-3</v>
      </c>
    </row>
    <row r="119" spans="1:7">
      <c r="A119" t="s">
        <v>473</v>
      </c>
      <c r="B119" s="43">
        <v>17585.150000000001</v>
      </c>
      <c r="C119" t="s">
        <v>473</v>
      </c>
      <c r="D119" s="43">
        <v>7014.45</v>
      </c>
      <c r="F119">
        <f t="shared" si="2"/>
        <v>-2.5156697580758225E-3</v>
      </c>
      <c r="G119">
        <f t="shared" si="3"/>
        <v>1.2047410528138291E-2</v>
      </c>
    </row>
    <row r="120" spans="1:7">
      <c r="A120" t="s">
        <v>474</v>
      </c>
      <c r="B120" s="43">
        <v>17629.5</v>
      </c>
      <c r="C120" t="s">
        <v>474</v>
      </c>
      <c r="D120" s="43">
        <v>6930.95</v>
      </c>
      <c r="F120">
        <f t="shared" si="2"/>
        <v>6.2815898900936418E-3</v>
      </c>
      <c r="G120">
        <f t="shared" si="3"/>
        <v>3.1770154870458533E-3</v>
      </c>
    </row>
    <row r="121" spans="1:7">
      <c r="A121" t="s">
        <v>475</v>
      </c>
      <c r="B121" s="43">
        <v>17519.45</v>
      </c>
      <c r="C121" t="s">
        <v>475</v>
      </c>
      <c r="D121" s="43">
        <v>6909</v>
      </c>
      <c r="F121">
        <f t="shared" si="2"/>
        <v>8.0235903337169123E-3</v>
      </c>
      <c r="G121">
        <f t="shared" si="3"/>
        <v>2.1103931423100963E-3</v>
      </c>
    </row>
    <row r="122" spans="1:7">
      <c r="A122" t="s">
        <v>476</v>
      </c>
      <c r="B122" s="43">
        <v>17380</v>
      </c>
      <c r="C122" t="s">
        <v>476</v>
      </c>
      <c r="D122" s="43">
        <v>6894.45</v>
      </c>
      <c r="F122">
        <f t="shared" si="2"/>
        <v>1.4231963722897145E-3</v>
      </c>
      <c r="G122">
        <f t="shared" si="3"/>
        <v>3.0187526368623541E-3</v>
      </c>
    </row>
    <row r="123" spans="1:7">
      <c r="A123" t="s">
        <v>477</v>
      </c>
      <c r="B123" s="43">
        <v>17355.3</v>
      </c>
      <c r="C123" t="s">
        <v>477</v>
      </c>
      <c r="D123" s="43">
        <v>6873.7</v>
      </c>
      <c r="F123">
        <f t="shared" si="2"/>
        <v>-8.0314348633370169E-4</v>
      </c>
      <c r="G123">
        <f t="shared" si="3"/>
        <v>1.0503877393509553E-2</v>
      </c>
    </row>
    <row r="124" spans="1:7">
      <c r="A124" t="s">
        <v>478</v>
      </c>
      <c r="B124" s="43">
        <v>17369.25</v>
      </c>
      <c r="C124" t="s">
        <v>478</v>
      </c>
      <c r="D124" s="43">
        <v>6802.25</v>
      </c>
      <c r="F124">
        <f t="shared" si="2"/>
        <v>9.0759789091543475E-4</v>
      </c>
      <c r="G124">
        <f t="shared" si="3"/>
        <v>3.0967741935483684E-3</v>
      </c>
    </row>
    <row r="125" spans="1:7">
      <c r="A125" t="s">
        <v>479</v>
      </c>
      <c r="B125" s="43">
        <v>17353.5</v>
      </c>
      <c r="C125" t="s">
        <v>479</v>
      </c>
      <c r="D125" s="43">
        <v>6781.25</v>
      </c>
      <c r="F125">
        <f t="shared" si="2"/>
        <v>-4.9533178590144278E-4</v>
      </c>
      <c r="G125">
        <f t="shared" si="3"/>
        <v>-1.3944730011705375E-2</v>
      </c>
    </row>
    <row r="126" spans="1:7">
      <c r="A126" t="s">
        <v>480</v>
      </c>
      <c r="B126" s="43">
        <v>17362.099999999999</v>
      </c>
      <c r="C126" t="s">
        <v>480</v>
      </c>
      <c r="D126" s="43">
        <v>6877.15</v>
      </c>
      <c r="F126">
        <f t="shared" si="2"/>
        <v>-9.0345153011317514E-4</v>
      </c>
      <c r="G126">
        <f t="shared" si="3"/>
        <v>4.4180578071828513E-3</v>
      </c>
    </row>
    <row r="127" spans="1:7">
      <c r="A127" t="s">
        <v>481</v>
      </c>
      <c r="B127" s="43">
        <v>17377.8</v>
      </c>
      <c r="C127" t="s">
        <v>481</v>
      </c>
      <c r="D127" s="43">
        <v>6846.9</v>
      </c>
      <c r="F127">
        <f t="shared" si="2"/>
        <v>3.1286799510494845E-3</v>
      </c>
      <c r="G127">
        <f t="shared" si="3"/>
        <v>-2.3604493596189879E-3</v>
      </c>
    </row>
    <row r="128" spans="1:7">
      <c r="A128" t="s">
        <v>482</v>
      </c>
      <c r="B128" s="43">
        <v>17323.599999999999</v>
      </c>
      <c r="C128" t="s">
        <v>482</v>
      </c>
      <c r="D128" s="43">
        <v>6863.1</v>
      </c>
      <c r="F128">
        <f t="shared" si="2"/>
        <v>5.1902762828452964E-3</v>
      </c>
      <c r="G128">
        <f t="shared" si="3"/>
        <v>1.033431965728937E-2</v>
      </c>
    </row>
    <row r="129" spans="1:7">
      <c r="A129" t="s">
        <v>483</v>
      </c>
      <c r="B129" s="43">
        <v>17234.150000000001</v>
      </c>
      <c r="C129" t="s">
        <v>483</v>
      </c>
      <c r="D129" s="43">
        <v>6792.9</v>
      </c>
      <c r="F129">
        <f t="shared" si="2"/>
        <v>9.2467608520607758E-3</v>
      </c>
      <c r="G129">
        <f t="shared" si="3"/>
        <v>1.179088859084132E-3</v>
      </c>
    </row>
    <row r="130" spans="1:7">
      <c r="A130" t="s">
        <v>484</v>
      </c>
      <c r="B130" s="43">
        <v>17076.25</v>
      </c>
      <c r="C130" t="s">
        <v>484</v>
      </c>
      <c r="D130" s="43">
        <v>6784.9</v>
      </c>
      <c r="F130">
        <f t="shared" si="2"/>
        <v>-3.2657802267076486E-3</v>
      </c>
      <c r="G130">
        <f t="shared" si="3"/>
        <v>-8.9393961525541243E-3</v>
      </c>
    </row>
    <row r="131" spans="1:7">
      <c r="A131" t="s">
        <v>485</v>
      </c>
      <c r="B131" s="43">
        <v>17132.2</v>
      </c>
      <c r="C131" t="s">
        <v>485</v>
      </c>
      <c r="D131" s="43">
        <v>6846.1</v>
      </c>
      <c r="F131">
        <f t="shared" si="2"/>
        <v>1.1880539009689439E-2</v>
      </c>
      <c r="G131">
        <f t="shared" si="3"/>
        <v>7.2385940649415392E-3</v>
      </c>
    </row>
    <row r="132" spans="1:7">
      <c r="A132" t="s">
        <v>486</v>
      </c>
      <c r="B132" s="43">
        <v>16931.05</v>
      </c>
      <c r="C132" t="s">
        <v>486</v>
      </c>
      <c r="D132" s="43">
        <v>6796.9</v>
      </c>
      <c r="F132">
        <f t="shared" si="2"/>
        <v>1.3519742355673658E-2</v>
      </c>
      <c r="G132">
        <f t="shared" si="3"/>
        <v>2.5970399329795946E-2</v>
      </c>
    </row>
    <row r="133" spans="1:7">
      <c r="A133" t="s">
        <v>487</v>
      </c>
      <c r="B133" s="43">
        <v>16705.2</v>
      </c>
      <c r="C133" t="s">
        <v>487</v>
      </c>
      <c r="D133" s="43">
        <v>6624.85</v>
      </c>
      <c r="F133">
        <f t="shared" si="2"/>
        <v>4.1053321231718787E-3</v>
      </c>
      <c r="G133">
        <f t="shared" si="3"/>
        <v>2.4589171685378552E-3</v>
      </c>
    </row>
    <row r="134" spans="1:7">
      <c r="A134" t="s">
        <v>488</v>
      </c>
      <c r="B134" s="43">
        <v>16636.900000000001</v>
      </c>
      <c r="C134" t="s">
        <v>488</v>
      </c>
      <c r="D134" s="43">
        <v>6608.6</v>
      </c>
      <c r="F134">
        <f t="shared" si="2"/>
        <v>1.3525983414131026E-4</v>
      </c>
      <c r="G134">
        <f t="shared" si="3"/>
        <v>-1.5324557286428342E-2</v>
      </c>
    </row>
    <row r="135" spans="1:7">
      <c r="A135" t="s">
        <v>489</v>
      </c>
      <c r="B135" s="43">
        <v>16634.650000000001</v>
      </c>
      <c r="C135" t="s">
        <v>489</v>
      </c>
      <c r="D135" s="43">
        <v>6711.45</v>
      </c>
      <c r="F135">
        <f t="shared" si="2"/>
        <v>6.0452582317793713E-4</v>
      </c>
      <c r="G135">
        <f t="shared" si="3"/>
        <v>-1.3486300564440223E-2</v>
      </c>
    </row>
    <row r="136" spans="1:7">
      <c r="A136" t="s">
        <v>490</v>
      </c>
      <c r="B136" s="43">
        <v>16624.599999999999</v>
      </c>
      <c r="C136" t="s">
        <v>490</v>
      </c>
      <c r="D136" s="43">
        <v>6803.2</v>
      </c>
      <c r="F136">
        <f t="shared" ref="F136:F199" si="4">B136/B137-1</f>
        <v>7.7683380363653409E-3</v>
      </c>
      <c r="G136">
        <f t="shared" ref="G136:G199" si="5">D136/D137-1</f>
        <v>-3.3255687894636621E-3</v>
      </c>
    </row>
    <row r="137" spans="1:7">
      <c r="A137" t="s">
        <v>491</v>
      </c>
      <c r="B137" s="43">
        <v>16496.45</v>
      </c>
      <c r="C137" t="s">
        <v>491</v>
      </c>
      <c r="D137" s="43">
        <v>6825.9</v>
      </c>
      <c r="F137">
        <f t="shared" si="4"/>
        <v>2.7932281693565653E-3</v>
      </c>
      <c r="G137">
        <f t="shared" si="5"/>
        <v>-3.6491555853975788E-3</v>
      </c>
    </row>
    <row r="138" spans="1:7">
      <c r="A138" t="s">
        <v>492</v>
      </c>
      <c r="B138" s="43">
        <v>16450.5</v>
      </c>
      <c r="C138" t="s">
        <v>492</v>
      </c>
      <c r="D138" s="43">
        <v>6850.9</v>
      </c>
      <c r="F138">
        <f t="shared" si="4"/>
        <v>-7.1429218080916179E-3</v>
      </c>
      <c r="G138">
        <f t="shared" si="5"/>
        <v>1.5789242847326079E-3</v>
      </c>
    </row>
    <row r="139" spans="1:7">
      <c r="A139" t="s">
        <v>493</v>
      </c>
      <c r="B139" s="43">
        <v>16568.849999999999</v>
      </c>
      <c r="C139" t="s">
        <v>493</v>
      </c>
      <c r="D139" s="43">
        <v>6840.1</v>
      </c>
      <c r="F139">
        <f t="shared" si="4"/>
        <v>-2.7536022534397908E-3</v>
      </c>
      <c r="G139">
        <f t="shared" si="5"/>
        <v>-6.5791384669008357E-3</v>
      </c>
    </row>
    <row r="140" spans="1:7">
      <c r="A140" t="s">
        <v>494</v>
      </c>
      <c r="B140" s="43">
        <v>16614.599999999999</v>
      </c>
      <c r="C140" t="s">
        <v>494</v>
      </c>
      <c r="D140" s="43">
        <v>6885.4</v>
      </c>
      <c r="F140">
        <f t="shared" si="4"/>
        <v>3.1123494766964743E-3</v>
      </c>
      <c r="G140">
        <f t="shared" si="5"/>
        <v>8.5764298322066335E-3</v>
      </c>
    </row>
    <row r="141" spans="1:7">
      <c r="A141" t="s">
        <v>495</v>
      </c>
      <c r="B141" s="43">
        <v>16563.05</v>
      </c>
      <c r="C141" t="s">
        <v>495</v>
      </c>
      <c r="D141" s="43">
        <v>6826.85</v>
      </c>
      <c r="F141">
        <f t="shared" si="4"/>
        <v>2.0539533307923907E-3</v>
      </c>
      <c r="G141">
        <f t="shared" si="5"/>
        <v>-2.5042129616406172E-2</v>
      </c>
    </row>
    <row r="142" spans="1:7">
      <c r="A142" t="s">
        <v>496</v>
      </c>
      <c r="B142" s="43">
        <v>16529.099999999999</v>
      </c>
      <c r="C142" t="s">
        <v>496</v>
      </c>
      <c r="D142" s="43">
        <v>7002.2</v>
      </c>
      <c r="F142">
        <f t="shared" si="4"/>
        <v>1.006453032191823E-2</v>
      </c>
      <c r="G142">
        <f t="shared" si="5"/>
        <v>-1.3976041072447654E-3</v>
      </c>
    </row>
    <row r="143" spans="1:7">
      <c r="A143" t="s">
        <v>497</v>
      </c>
      <c r="B143" s="43">
        <v>16364.4</v>
      </c>
      <c r="C143" t="s">
        <v>497</v>
      </c>
      <c r="D143" s="43">
        <v>7012</v>
      </c>
      <c r="F143">
        <f t="shared" si="4"/>
        <v>5.0453714934974858E-3</v>
      </c>
      <c r="G143">
        <f t="shared" si="5"/>
        <v>-1.3529872534359111E-3</v>
      </c>
    </row>
    <row r="144" spans="1:7">
      <c r="A144" t="s">
        <v>498</v>
      </c>
      <c r="B144" s="43">
        <v>16282.25</v>
      </c>
      <c r="C144" t="s">
        <v>498</v>
      </c>
      <c r="D144" s="43">
        <v>7021.5</v>
      </c>
      <c r="F144">
        <f t="shared" si="4"/>
        <v>1.3206307086566227E-4</v>
      </c>
      <c r="G144">
        <f t="shared" si="5"/>
        <v>2.792079349324128E-3</v>
      </c>
    </row>
    <row r="145" spans="1:7">
      <c r="A145" t="s">
        <v>499</v>
      </c>
      <c r="B145" s="43">
        <v>16280.1</v>
      </c>
      <c r="C145" t="s">
        <v>499</v>
      </c>
      <c r="D145" s="43">
        <v>7001.95</v>
      </c>
      <c r="F145">
        <f t="shared" si="4"/>
        <v>1.3439330801285898E-3</v>
      </c>
      <c r="G145">
        <f t="shared" si="5"/>
        <v>-1.1268401172026765E-2</v>
      </c>
    </row>
    <row r="146" spans="1:7">
      <c r="A146" t="s">
        <v>500</v>
      </c>
      <c r="B146" s="43">
        <v>16258.25</v>
      </c>
      <c r="C146" t="s">
        <v>500</v>
      </c>
      <c r="D146" s="43">
        <v>7081.75</v>
      </c>
      <c r="F146">
        <f t="shared" si="4"/>
        <v>1.2347427670553746E-3</v>
      </c>
      <c r="G146">
        <f t="shared" si="5"/>
        <v>-2.6827963046417436E-3</v>
      </c>
    </row>
    <row r="147" spans="1:7">
      <c r="A147" t="s">
        <v>501</v>
      </c>
      <c r="B147" s="43">
        <v>16238.2</v>
      </c>
      <c r="C147" t="s">
        <v>501</v>
      </c>
      <c r="D147" s="43">
        <v>7100.8</v>
      </c>
      <c r="F147">
        <f t="shared" si="4"/>
        <v>-3.4612693775851744E-3</v>
      </c>
      <c r="G147">
        <f t="shared" si="5"/>
        <v>1.0423262730254512E-2</v>
      </c>
    </row>
    <row r="148" spans="1:7">
      <c r="A148" t="s">
        <v>502</v>
      </c>
      <c r="B148" s="43">
        <v>16294.6</v>
      </c>
      <c r="C148" t="s">
        <v>502</v>
      </c>
      <c r="D148" s="43">
        <v>7027.55</v>
      </c>
      <c r="F148">
        <f t="shared" si="4"/>
        <v>2.201884517922581E-3</v>
      </c>
      <c r="G148">
        <f t="shared" si="5"/>
        <v>-1.0608343071139892E-2</v>
      </c>
    </row>
    <row r="149" spans="1:7">
      <c r="A149" t="s">
        <v>503</v>
      </c>
      <c r="B149" s="43">
        <v>16258.8</v>
      </c>
      <c r="C149" t="s">
        <v>503</v>
      </c>
      <c r="D149" s="43">
        <v>7102.9</v>
      </c>
      <c r="F149">
        <f t="shared" si="4"/>
        <v>7.9382545758877043E-3</v>
      </c>
      <c r="G149">
        <f t="shared" si="5"/>
        <v>-1.3403894769008495E-2</v>
      </c>
    </row>
    <row r="150" spans="1:7">
      <c r="A150" t="s">
        <v>504</v>
      </c>
      <c r="B150" s="43">
        <v>16130.75</v>
      </c>
      <c r="C150" t="s">
        <v>504</v>
      </c>
      <c r="D150" s="43">
        <v>7199.4</v>
      </c>
      <c r="F150">
        <f t="shared" si="4"/>
        <v>1.5460980853186701E-2</v>
      </c>
      <c r="G150">
        <f t="shared" si="5"/>
        <v>1.7302651565999527E-2</v>
      </c>
    </row>
    <row r="151" spans="1:7">
      <c r="A151" t="s">
        <v>505</v>
      </c>
      <c r="B151" s="43">
        <v>15885.15</v>
      </c>
      <c r="C151" t="s">
        <v>505</v>
      </c>
      <c r="D151" s="43">
        <v>7076.95</v>
      </c>
      <c r="F151">
        <f t="shared" si="4"/>
        <v>7.7459628688609783E-3</v>
      </c>
      <c r="G151">
        <f t="shared" si="5"/>
        <v>1.4223884661134667E-2</v>
      </c>
    </row>
    <row r="152" spans="1:7">
      <c r="A152" t="s">
        <v>506</v>
      </c>
      <c r="B152" s="43">
        <v>15763.05</v>
      </c>
      <c r="C152" t="s">
        <v>506</v>
      </c>
      <c r="D152" s="43">
        <v>6977.7</v>
      </c>
      <c r="F152">
        <f t="shared" si="4"/>
        <v>-9.7601475430109108E-4</v>
      </c>
      <c r="G152">
        <f t="shared" si="5"/>
        <v>-2.2592407235290102E-3</v>
      </c>
    </row>
    <row r="153" spans="1:7">
      <c r="A153" t="s">
        <v>507</v>
      </c>
      <c r="B153" s="43">
        <v>15778.45</v>
      </c>
      <c r="C153" t="s">
        <v>507</v>
      </c>
      <c r="D153" s="43">
        <v>6993.5</v>
      </c>
      <c r="F153">
        <f t="shared" si="4"/>
        <v>4.3954574967854931E-3</v>
      </c>
      <c r="G153">
        <f t="shared" si="5"/>
        <v>-2.3942610309767631E-2</v>
      </c>
    </row>
    <row r="154" spans="1:7">
      <c r="A154" t="s">
        <v>508</v>
      </c>
      <c r="B154" s="43">
        <v>15709.4</v>
      </c>
      <c r="C154" t="s">
        <v>508</v>
      </c>
      <c r="D154" s="43">
        <v>7165.05</v>
      </c>
      <c r="F154">
        <f t="shared" si="4"/>
        <v>-2.3529112911164773E-3</v>
      </c>
      <c r="G154">
        <f t="shared" si="5"/>
        <v>-1.0386381685715262E-2</v>
      </c>
    </row>
    <row r="155" spans="1:7">
      <c r="A155" t="s">
        <v>509</v>
      </c>
      <c r="B155" s="43">
        <v>15746.45</v>
      </c>
      <c r="C155" t="s">
        <v>509</v>
      </c>
      <c r="D155" s="43">
        <v>7240.25</v>
      </c>
      <c r="F155">
        <f t="shared" si="4"/>
        <v>-4.929081263487789E-3</v>
      </c>
      <c r="G155">
        <f t="shared" si="5"/>
        <v>6.1499765057071443E-4</v>
      </c>
    </row>
    <row r="156" spans="1:7">
      <c r="A156" t="s">
        <v>510</v>
      </c>
      <c r="B156" s="43">
        <v>15824.45</v>
      </c>
      <c r="C156" t="s">
        <v>510</v>
      </c>
      <c r="D156" s="43">
        <v>7235.8</v>
      </c>
      <c r="F156">
        <f t="shared" si="4"/>
        <v>-1.9929301433836422E-3</v>
      </c>
      <c r="G156">
        <f t="shared" si="5"/>
        <v>-7.9587597770724994E-3</v>
      </c>
    </row>
    <row r="157" spans="1:7">
      <c r="A157" t="s">
        <v>511</v>
      </c>
      <c r="B157" s="43">
        <v>15856.05</v>
      </c>
      <c r="C157" t="s">
        <v>511</v>
      </c>
      <c r="D157" s="43">
        <v>7293.85</v>
      </c>
      <c r="F157">
        <f t="shared" si="4"/>
        <v>2.022238301825352E-3</v>
      </c>
      <c r="G157">
        <f t="shared" si="5"/>
        <v>-7.8087005363336459E-4</v>
      </c>
    </row>
    <row r="158" spans="1:7">
      <c r="A158" t="s">
        <v>512</v>
      </c>
      <c r="B158" s="43">
        <v>15824.05</v>
      </c>
      <c r="C158" t="s">
        <v>512</v>
      </c>
      <c r="D158" s="43">
        <v>7299.55</v>
      </c>
      <c r="F158">
        <f t="shared" si="4"/>
        <v>1.2279220322285456E-2</v>
      </c>
      <c r="G158">
        <f t="shared" si="5"/>
        <v>9.2427447564533693E-3</v>
      </c>
    </row>
    <row r="159" spans="1:7">
      <c r="A159" t="s">
        <v>513</v>
      </c>
      <c r="B159" s="43">
        <v>15632.1</v>
      </c>
      <c r="C159" t="s">
        <v>513</v>
      </c>
      <c r="D159" s="43">
        <v>7232.7</v>
      </c>
      <c r="F159">
        <f t="shared" si="4"/>
        <v>-7.6369315151976203E-3</v>
      </c>
      <c r="G159">
        <f t="shared" si="5"/>
        <v>9.3712276098834035E-3</v>
      </c>
    </row>
    <row r="160" spans="1:7">
      <c r="A160" t="s">
        <v>514</v>
      </c>
      <c r="B160" s="43">
        <v>15752.4</v>
      </c>
      <c r="C160" t="s">
        <v>514</v>
      </c>
      <c r="D160" s="43">
        <v>7165.55</v>
      </c>
      <c r="F160">
        <f t="shared" si="4"/>
        <v>-1.0738912543803436E-2</v>
      </c>
      <c r="G160">
        <f t="shared" si="5"/>
        <v>-1.8894920963093309E-2</v>
      </c>
    </row>
    <row r="161" spans="1:7">
      <c r="A161" t="s">
        <v>515</v>
      </c>
      <c r="B161" s="43">
        <v>15923.4</v>
      </c>
      <c r="C161" t="s">
        <v>515</v>
      </c>
      <c r="D161" s="43">
        <v>7303.55</v>
      </c>
      <c r="F161">
        <f t="shared" si="4"/>
        <v>-5.023800253711741E-5</v>
      </c>
      <c r="G161">
        <f t="shared" si="5"/>
        <v>-4.7214999315725592E-4</v>
      </c>
    </row>
    <row r="162" spans="1:7">
      <c r="A162" t="s">
        <v>516</v>
      </c>
      <c r="B162" s="43">
        <v>15924.2</v>
      </c>
      <c r="C162" t="s">
        <v>516</v>
      </c>
      <c r="D162" s="43">
        <v>7307</v>
      </c>
      <c r="F162">
        <f t="shared" si="4"/>
        <v>4.4310723825924381E-3</v>
      </c>
      <c r="G162">
        <f t="shared" si="5"/>
        <v>-2.6956017333742421E-3</v>
      </c>
    </row>
    <row r="163" spans="1:7">
      <c r="A163" t="s">
        <v>517</v>
      </c>
      <c r="B163" s="43">
        <v>15853.95</v>
      </c>
      <c r="C163" t="s">
        <v>517</v>
      </c>
      <c r="D163" s="43">
        <v>7326.75</v>
      </c>
      <c r="F163">
        <f t="shared" si="4"/>
        <v>2.6308549962530403E-3</v>
      </c>
      <c r="G163">
        <f t="shared" si="5"/>
        <v>-1.3942815614338522E-2</v>
      </c>
    </row>
    <row r="164" spans="1:7">
      <c r="A164" t="s">
        <v>518</v>
      </c>
      <c r="B164" s="43">
        <v>15812.35</v>
      </c>
      <c r="C164" t="s">
        <v>518</v>
      </c>
      <c r="D164" s="43">
        <v>7430.35</v>
      </c>
      <c r="F164">
        <f t="shared" si="4"/>
        <v>7.6309853051756971E-3</v>
      </c>
      <c r="G164">
        <f t="shared" si="5"/>
        <v>-5.3212139061056263E-3</v>
      </c>
    </row>
    <row r="165" spans="1:7">
      <c r="A165" t="s">
        <v>519</v>
      </c>
      <c r="B165" s="43">
        <v>15692.6</v>
      </c>
      <c r="C165" t="s">
        <v>519</v>
      </c>
      <c r="D165" s="43">
        <v>7470.1</v>
      </c>
      <c r="F165">
        <f t="shared" si="4"/>
        <v>1.7845989113962624E-4</v>
      </c>
      <c r="G165">
        <f t="shared" si="5"/>
        <v>5.9792342809432686E-3</v>
      </c>
    </row>
    <row r="166" spans="1:7">
      <c r="A166" t="s">
        <v>520</v>
      </c>
      <c r="B166" s="43">
        <v>15689.8</v>
      </c>
      <c r="C166" t="s">
        <v>520</v>
      </c>
      <c r="D166" s="43">
        <v>7425.7</v>
      </c>
      <c r="F166">
        <f t="shared" si="4"/>
        <v>-2.4224467347834233E-3</v>
      </c>
      <c r="G166">
        <f t="shared" si="5"/>
        <v>3.3102740096200289E-3</v>
      </c>
    </row>
    <row r="167" spans="1:7">
      <c r="A167" t="s">
        <v>521</v>
      </c>
      <c r="B167" s="43">
        <v>15727.9</v>
      </c>
      <c r="C167" t="s">
        <v>521</v>
      </c>
      <c r="D167" s="43">
        <v>7401.2</v>
      </c>
      <c r="F167">
        <f t="shared" si="4"/>
        <v>-9.5562559628203925E-3</v>
      </c>
      <c r="G167">
        <f t="shared" si="5"/>
        <v>-6.4703197572958393E-3</v>
      </c>
    </row>
    <row r="168" spans="1:7">
      <c r="A168" t="s">
        <v>522</v>
      </c>
      <c r="B168" s="43">
        <v>15879.65</v>
      </c>
      <c r="C168" t="s">
        <v>522</v>
      </c>
      <c r="D168" s="43">
        <v>7449.4</v>
      </c>
      <c r="F168">
        <f t="shared" si="4"/>
        <v>3.8815924644002298E-3</v>
      </c>
      <c r="G168">
        <f t="shared" si="5"/>
        <v>-8.7226129249030615E-3</v>
      </c>
    </row>
    <row r="169" spans="1:7">
      <c r="A169" t="s">
        <v>523</v>
      </c>
      <c r="B169" s="43">
        <v>15818.25</v>
      </c>
      <c r="C169" t="s">
        <v>523</v>
      </c>
      <c r="D169" s="43">
        <v>7514.95</v>
      </c>
      <c r="F169">
        <f t="shared" si="4"/>
        <v>-1.0167768174885738E-3</v>
      </c>
      <c r="G169">
        <f t="shared" si="5"/>
        <v>-1.1119225733441263E-2</v>
      </c>
    </row>
    <row r="170" spans="1:7">
      <c r="A170" t="s">
        <v>524</v>
      </c>
      <c r="B170" s="43">
        <v>15834.35</v>
      </c>
      <c r="C170" t="s">
        <v>524</v>
      </c>
      <c r="D170" s="43">
        <v>7599.45</v>
      </c>
      <c r="F170">
        <f t="shared" si="4"/>
        <v>7.1332256300009611E-3</v>
      </c>
      <c r="G170">
        <f t="shared" si="5"/>
        <v>3.3800510968660102E-3</v>
      </c>
    </row>
    <row r="171" spans="1:7">
      <c r="A171" t="s">
        <v>525</v>
      </c>
      <c r="B171" s="43">
        <v>15722.2</v>
      </c>
      <c r="C171" t="s">
        <v>525</v>
      </c>
      <c r="D171" s="43">
        <v>7573.85</v>
      </c>
      <c r="F171">
        <f t="shared" si="4"/>
        <v>2.6913265306123257E-3</v>
      </c>
      <c r="G171">
        <f t="shared" si="5"/>
        <v>-1.391013132218677E-3</v>
      </c>
    </row>
    <row r="172" spans="1:7">
      <c r="A172" t="s">
        <v>526</v>
      </c>
      <c r="B172" s="43">
        <v>15680</v>
      </c>
      <c r="C172" t="s">
        <v>526</v>
      </c>
      <c r="D172" s="43">
        <v>7584.4</v>
      </c>
      <c r="F172">
        <f t="shared" si="4"/>
        <v>-2.639697229908089E-3</v>
      </c>
      <c r="G172">
        <f t="shared" si="5"/>
        <v>9.1140116286805295E-3</v>
      </c>
    </row>
    <row r="173" spans="1:7">
      <c r="A173" t="s">
        <v>527</v>
      </c>
      <c r="B173" s="43">
        <v>15721.5</v>
      </c>
      <c r="C173" t="s">
        <v>527</v>
      </c>
      <c r="D173" s="43">
        <v>7515.9</v>
      </c>
      <c r="F173">
        <f t="shared" si="4"/>
        <v>-1.7112795227467448E-3</v>
      </c>
      <c r="G173">
        <f t="shared" si="5"/>
        <v>3.792988313856327E-3</v>
      </c>
    </row>
    <row r="174" spans="1:7">
      <c r="A174" t="s">
        <v>528</v>
      </c>
      <c r="B174" s="43">
        <v>15748.45</v>
      </c>
      <c r="C174" t="s">
        <v>528</v>
      </c>
      <c r="D174" s="43">
        <v>7487.5</v>
      </c>
      <c r="F174">
        <f t="shared" si="4"/>
        <v>-4.1891404832212764E-3</v>
      </c>
      <c r="G174">
        <f t="shared" si="5"/>
        <v>-1.4316274477538249E-2</v>
      </c>
    </row>
    <row r="175" spans="1:7">
      <c r="A175" t="s">
        <v>529</v>
      </c>
      <c r="B175" s="43">
        <v>15814.7</v>
      </c>
      <c r="C175" t="s">
        <v>529</v>
      </c>
      <c r="D175" s="43">
        <v>7596.25</v>
      </c>
      <c r="F175">
        <f t="shared" si="4"/>
        <v>-2.8782466969518028E-3</v>
      </c>
      <c r="G175">
        <f t="shared" si="5"/>
        <v>-6.8963263171656353E-3</v>
      </c>
    </row>
    <row r="176" spans="1:7">
      <c r="A176" t="s">
        <v>530</v>
      </c>
      <c r="B176" s="43">
        <v>15860.35</v>
      </c>
      <c r="C176" t="s">
        <v>530</v>
      </c>
      <c r="D176" s="43">
        <v>7649</v>
      </c>
      <c r="F176">
        <f t="shared" si="4"/>
        <v>4.4267262807582419E-3</v>
      </c>
      <c r="G176">
        <f t="shared" si="5"/>
        <v>1.6147566573009531E-2</v>
      </c>
    </row>
    <row r="177" spans="1:7">
      <c r="A177" t="s">
        <v>531</v>
      </c>
      <c r="B177" s="43">
        <v>15790.45</v>
      </c>
      <c r="C177" t="s">
        <v>531</v>
      </c>
      <c r="D177" s="43">
        <v>7527.45</v>
      </c>
      <c r="F177">
        <f t="shared" si="4"/>
        <v>6.5978408804769906E-3</v>
      </c>
      <c r="G177">
        <f t="shared" si="5"/>
        <v>1.2747722900157354E-2</v>
      </c>
    </row>
    <row r="178" spans="1:7">
      <c r="A178" t="s">
        <v>532</v>
      </c>
      <c r="B178" s="43">
        <v>15686.95</v>
      </c>
      <c r="C178" t="s">
        <v>532</v>
      </c>
      <c r="D178" s="43">
        <v>7432.7</v>
      </c>
      <c r="F178">
        <f t="shared" si="4"/>
        <v>-5.4397616141762528E-3</v>
      </c>
      <c r="G178">
        <f t="shared" si="5"/>
        <v>2.3026949651774098E-2</v>
      </c>
    </row>
    <row r="179" spans="1:7">
      <c r="A179" t="s">
        <v>533</v>
      </c>
      <c r="B179" s="43">
        <v>15772.75</v>
      </c>
      <c r="C179" t="s">
        <v>533</v>
      </c>
      <c r="D179" s="43">
        <v>7265.4</v>
      </c>
      <c r="F179">
        <f t="shared" si="4"/>
        <v>1.6670371193598932E-3</v>
      </c>
      <c r="G179">
        <f t="shared" si="5"/>
        <v>5.2971782199741968E-2</v>
      </c>
    </row>
    <row r="180" spans="1:7">
      <c r="A180" t="s">
        <v>534</v>
      </c>
      <c r="B180" s="43">
        <v>15746.5</v>
      </c>
      <c r="C180" t="s">
        <v>534</v>
      </c>
      <c r="D180" s="43">
        <v>6899.9</v>
      </c>
      <c r="F180">
        <f t="shared" si="4"/>
        <v>4.0265632023770426E-3</v>
      </c>
      <c r="G180">
        <f t="shared" si="5"/>
        <v>-8.5424644542954065E-3</v>
      </c>
    </row>
    <row r="181" spans="1:7">
      <c r="A181" t="s">
        <v>535</v>
      </c>
      <c r="B181" s="43">
        <v>15683.35</v>
      </c>
      <c r="C181" t="s">
        <v>535</v>
      </c>
      <c r="D181" s="43">
        <v>6959.35</v>
      </c>
      <c r="F181">
        <f t="shared" si="4"/>
        <v>-5.1301987075713651E-4</v>
      </c>
      <c r="G181">
        <f t="shared" si="5"/>
        <v>-1.4348540394728548E-3</v>
      </c>
    </row>
    <row r="182" spans="1:7">
      <c r="A182" t="s">
        <v>536</v>
      </c>
      <c r="B182" s="43">
        <v>15691.4</v>
      </c>
      <c r="C182" t="s">
        <v>536</v>
      </c>
      <c r="D182" s="43">
        <v>6969.35</v>
      </c>
      <c r="F182">
        <f t="shared" si="4"/>
        <v>-4.8295391484409755E-3</v>
      </c>
      <c r="G182">
        <f t="shared" si="5"/>
        <v>-2.0367572126366085E-2</v>
      </c>
    </row>
    <row r="183" spans="1:7">
      <c r="A183" t="s">
        <v>537</v>
      </c>
      <c r="B183" s="43">
        <v>15767.55</v>
      </c>
      <c r="C183" t="s">
        <v>537</v>
      </c>
      <c r="D183" s="43">
        <v>7114.25</v>
      </c>
      <c r="F183">
        <f t="shared" si="4"/>
        <v>-6.4086204452006301E-3</v>
      </c>
      <c r="G183">
        <f t="shared" si="5"/>
        <v>-7.2562358276644368E-3</v>
      </c>
    </row>
    <row r="184" spans="1:7">
      <c r="A184" t="s">
        <v>538</v>
      </c>
      <c r="B184" s="43">
        <v>15869.25</v>
      </c>
      <c r="C184" t="s">
        <v>538</v>
      </c>
      <c r="D184" s="43">
        <v>7166.25</v>
      </c>
      <c r="F184">
        <f t="shared" si="4"/>
        <v>3.6301887508418673E-3</v>
      </c>
      <c r="G184">
        <f t="shared" si="5"/>
        <v>-1.6160828103123359E-3</v>
      </c>
    </row>
    <row r="185" spans="1:7">
      <c r="A185" t="s">
        <v>539</v>
      </c>
      <c r="B185" s="43">
        <v>15811.85</v>
      </c>
      <c r="C185" t="s">
        <v>539</v>
      </c>
      <c r="D185" s="43">
        <v>7177.85</v>
      </c>
      <c r="F185">
        <f t="shared" si="4"/>
        <v>7.911717887127967E-4</v>
      </c>
      <c r="G185">
        <f t="shared" si="5"/>
        <v>-6.3609180763586348E-3</v>
      </c>
    </row>
    <row r="186" spans="1:7">
      <c r="A186" t="s">
        <v>540</v>
      </c>
      <c r="B186" s="43">
        <v>15799.35</v>
      </c>
      <c r="C186" t="s">
        <v>540</v>
      </c>
      <c r="D186" s="43">
        <v>7223.8</v>
      </c>
      <c r="F186">
        <f t="shared" si="4"/>
        <v>3.9141554542421186E-3</v>
      </c>
      <c r="G186">
        <f t="shared" si="5"/>
        <v>3.3194905484799087E-3</v>
      </c>
    </row>
    <row r="187" spans="1:7">
      <c r="A187" t="s">
        <v>541</v>
      </c>
      <c r="B187" s="43">
        <v>15737.75</v>
      </c>
      <c r="C187" t="s">
        <v>541</v>
      </c>
      <c r="D187" s="43">
        <v>7199.9</v>
      </c>
      <c r="F187">
        <f t="shared" si="4"/>
        <v>6.5492617690041666E-3</v>
      </c>
      <c r="G187">
        <f t="shared" si="5"/>
        <v>-5.4012985218953036E-3</v>
      </c>
    </row>
    <row r="188" spans="1:7">
      <c r="A188" t="s">
        <v>542</v>
      </c>
      <c r="B188" s="43">
        <v>15635.35</v>
      </c>
      <c r="C188" t="s">
        <v>542</v>
      </c>
      <c r="D188" s="43">
        <v>7239</v>
      </c>
      <c r="F188">
        <f t="shared" si="4"/>
        <v>-6.6549767790547998E-3</v>
      </c>
      <c r="G188">
        <f t="shared" si="5"/>
        <v>-1.3323337990254536E-2</v>
      </c>
    </row>
    <row r="189" spans="1:7">
      <c r="A189" t="s">
        <v>543</v>
      </c>
      <c r="B189" s="43">
        <v>15740.1</v>
      </c>
      <c r="C189" t="s">
        <v>543</v>
      </c>
      <c r="D189" s="43">
        <v>7336.75</v>
      </c>
      <c r="F189">
        <f t="shared" si="4"/>
        <v>-7.3325651598399322E-4</v>
      </c>
      <c r="G189">
        <f t="shared" si="5"/>
        <v>8.3978751039426314E-3</v>
      </c>
    </row>
    <row r="190" spans="1:7">
      <c r="A190" t="s">
        <v>544</v>
      </c>
      <c r="B190" s="43">
        <v>15751.65</v>
      </c>
      <c r="C190" t="s">
        <v>544</v>
      </c>
      <c r="D190" s="43">
        <v>7275.65</v>
      </c>
      <c r="F190">
        <f t="shared" si="4"/>
        <v>5.1945565641899893E-3</v>
      </c>
      <c r="G190">
        <f t="shared" si="5"/>
        <v>8.4480297171052321E-3</v>
      </c>
    </row>
    <row r="191" spans="1:7">
      <c r="A191" t="s">
        <v>545</v>
      </c>
      <c r="B191" s="43">
        <v>15670.25</v>
      </c>
      <c r="C191" t="s">
        <v>545</v>
      </c>
      <c r="D191" s="43">
        <v>7214.7</v>
      </c>
      <c r="F191">
        <f t="shared" si="4"/>
        <v>-1.2810421692314167E-3</v>
      </c>
      <c r="G191">
        <f t="shared" si="5"/>
        <v>7.2127054580750638E-4</v>
      </c>
    </row>
    <row r="192" spans="1:7">
      <c r="A192" t="s">
        <v>546</v>
      </c>
      <c r="B192" s="43">
        <v>15690.35</v>
      </c>
      <c r="C192" t="s">
        <v>546</v>
      </c>
      <c r="D192" s="43">
        <v>7209.5</v>
      </c>
      <c r="F192">
        <f t="shared" si="4"/>
        <v>7.3284883347670693E-3</v>
      </c>
      <c r="G192">
        <f t="shared" si="5"/>
        <v>3.4517794758306408E-3</v>
      </c>
    </row>
    <row r="193" spans="1:7">
      <c r="A193" t="s">
        <v>547</v>
      </c>
      <c r="B193" s="43">
        <v>15576.2</v>
      </c>
      <c r="C193" t="s">
        <v>547</v>
      </c>
      <c r="D193" s="43">
        <v>7184.7</v>
      </c>
      <c r="F193">
        <f t="shared" si="4"/>
        <v>8.667820235830348E-5</v>
      </c>
      <c r="G193">
        <f t="shared" si="5"/>
        <v>1.3192500511200578E-2</v>
      </c>
    </row>
    <row r="194" spans="1:7">
      <c r="A194" t="s">
        <v>548</v>
      </c>
      <c r="B194" s="43">
        <v>15574.85</v>
      </c>
      <c r="C194" t="s">
        <v>548</v>
      </c>
      <c r="D194" s="43">
        <v>7091.15</v>
      </c>
      <c r="F194">
        <f t="shared" si="4"/>
        <v>-5.1017788844098799E-4</v>
      </c>
      <c r="G194">
        <f t="shared" si="5"/>
        <v>6.8441923147477546E-4</v>
      </c>
    </row>
    <row r="195" spans="1:7">
      <c r="A195" t="s">
        <v>549</v>
      </c>
      <c r="B195" s="43">
        <v>15582.8</v>
      </c>
      <c r="C195" t="s">
        <v>549</v>
      </c>
      <c r="D195" s="43">
        <v>7086.3</v>
      </c>
      <c r="F195">
        <f t="shared" si="4"/>
        <v>9.5331262369904302E-3</v>
      </c>
      <c r="G195">
        <f t="shared" si="5"/>
        <v>1.6685796269727327E-2</v>
      </c>
    </row>
    <row r="196" spans="1:7">
      <c r="A196" t="s">
        <v>550</v>
      </c>
      <c r="B196" s="43">
        <v>15435.65</v>
      </c>
      <c r="C196" t="s">
        <v>550</v>
      </c>
      <c r="D196" s="43">
        <v>6970</v>
      </c>
      <c r="F196">
        <f t="shared" si="4"/>
        <v>6.3763826090357245E-3</v>
      </c>
      <c r="G196">
        <f t="shared" si="5"/>
        <v>1.5784413609032377E-4</v>
      </c>
    </row>
    <row r="197" spans="1:7">
      <c r="A197" t="s">
        <v>551</v>
      </c>
      <c r="B197" s="43">
        <v>15337.85</v>
      </c>
      <c r="C197" t="s">
        <v>551</v>
      </c>
      <c r="D197" s="43">
        <v>6968.9</v>
      </c>
      <c r="F197">
        <f t="shared" si="4"/>
        <v>2.3788595198495077E-3</v>
      </c>
      <c r="G197">
        <f t="shared" si="5"/>
        <v>-9.2973003710391522E-3</v>
      </c>
    </row>
    <row r="198" spans="1:7">
      <c r="A198" t="s">
        <v>552</v>
      </c>
      <c r="B198" s="43">
        <v>15301.45</v>
      </c>
      <c r="C198" t="s">
        <v>552</v>
      </c>
      <c r="D198" s="43">
        <v>7034.3</v>
      </c>
      <c r="F198">
        <f t="shared" si="4"/>
        <v>6.115021583396052E-3</v>
      </c>
      <c r="G198">
        <f t="shared" si="5"/>
        <v>1.7723313753291503E-2</v>
      </c>
    </row>
    <row r="199" spans="1:7">
      <c r="A199" t="s">
        <v>553</v>
      </c>
      <c r="B199" s="43">
        <v>15208.45</v>
      </c>
      <c r="C199" t="s">
        <v>553</v>
      </c>
      <c r="D199" s="43">
        <v>6911.8</v>
      </c>
      <c r="F199">
        <f t="shared" si="4"/>
        <v>7.0734387440207769E-4</v>
      </c>
      <c r="G199">
        <f t="shared" si="5"/>
        <v>5.8501659002270223E-3</v>
      </c>
    </row>
    <row r="200" spans="1:7">
      <c r="A200" t="s">
        <v>554</v>
      </c>
      <c r="B200" s="43">
        <v>15197.7</v>
      </c>
      <c r="C200" t="s">
        <v>554</v>
      </c>
      <c r="D200" s="43">
        <v>6871.6</v>
      </c>
      <c r="F200">
        <f t="shared" ref="F200:F263" si="6">B200/B201-1</f>
        <v>1.4760828451498842E-3</v>
      </c>
      <c r="G200">
        <f t="shared" ref="G200:G263" si="7">D200/D201-1</f>
        <v>8.3569955903826099E-3</v>
      </c>
    </row>
    <row r="201" spans="1:7">
      <c r="A201" t="s">
        <v>555</v>
      </c>
      <c r="B201" s="43">
        <v>15175.3</v>
      </c>
      <c r="C201" t="s">
        <v>555</v>
      </c>
      <c r="D201" s="43">
        <v>6814.65</v>
      </c>
      <c r="F201">
        <f t="shared" si="6"/>
        <v>1.8063135438295186E-2</v>
      </c>
      <c r="G201">
        <f t="shared" si="7"/>
        <v>1.1398294708252488E-2</v>
      </c>
    </row>
    <row r="202" spans="1:7">
      <c r="A202" t="s">
        <v>556</v>
      </c>
      <c r="B202" s="43">
        <v>14906.05</v>
      </c>
      <c r="C202" t="s">
        <v>556</v>
      </c>
      <c r="D202" s="43">
        <v>6737.85</v>
      </c>
      <c r="F202">
        <f t="shared" si="6"/>
        <v>-8.2567372913776582E-3</v>
      </c>
      <c r="G202">
        <f t="shared" si="7"/>
        <v>-5.6154901931845247E-3</v>
      </c>
    </row>
    <row r="203" spans="1:7">
      <c r="A203" t="s">
        <v>557</v>
      </c>
      <c r="B203" s="43">
        <v>15030.15</v>
      </c>
      <c r="C203" t="s">
        <v>557</v>
      </c>
      <c r="D203" s="43">
        <v>6775.9</v>
      </c>
      <c r="F203">
        <f t="shared" si="6"/>
        <v>-5.1594839854118835E-3</v>
      </c>
      <c r="G203">
        <f t="shared" si="7"/>
        <v>-5.168034531867205E-3</v>
      </c>
    </row>
    <row r="204" spans="1:7">
      <c r="A204" t="s">
        <v>558</v>
      </c>
      <c r="B204" s="43">
        <v>15108.1</v>
      </c>
      <c r="C204" t="s">
        <v>558</v>
      </c>
      <c r="D204" s="43">
        <v>6811.1</v>
      </c>
      <c r="F204">
        <f t="shared" si="6"/>
        <v>1.2393496011230853E-2</v>
      </c>
      <c r="G204">
        <f t="shared" si="7"/>
        <v>1.3880929166325551E-2</v>
      </c>
    </row>
    <row r="205" spans="1:7">
      <c r="A205" t="s">
        <v>559</v>
      </c>
      <c r="B205" s="43">
        <v>14923.15</v>
      </c>
      <c r="C205" t="s">
        <v>559</v>
      </c>
      <c r="D205" s="43">
        <v>6717.85</v>
      </c>
      <c r="F205">
        <f t="shared" si="6"/>
        <v>1.671572033956048E-2</v>
      </c>
      <c r="G205">
        <f t="shared" si="7"/>
        <v>-2.7536963363219424E-3</v>
      </c>
    </row>
    <row r="206" spans="1:7">
      <c r="A206" t="s">
        <v>560</v>
      </c>
      <c r="B206" s="43">
        <v>14677.8</v>
      </c>
      <c r="C206" t="s">
        <v>560</v>
      </c>
      <c r="D206" s="43">
        <v>6736.4</v>
      </c>
      <c r="F206">
        <f t="shared" si="6"/>
        <v>-1.2724117987276129E-3</v>
      </c>
      <c r="G206">
        <f t="shared" si="7"/>
        <v>-1.1903103020880046E-2</v>
      </c>
    </row>
    <row r="207" spans="1:7">
      <c r="A207" t="s">
        <v>561</v>
      </c>
      <c r="B207" s="43">
        <v>14696.5</v>
      </c>
      <c r="C207" t="s">
        <v>561</v>
      </c>
      <c r="D207" s="43">
        <v>6817.55</v>
      </c>
      <c r="F207">
        <f t="shared" si="6"/>
        <v>-1.0386680807366599E-2</v>
      </c>
      <c r="G207">
        <f t="shared" si="7"/>
        <v>1.200893619232124E-2</v>
      </c>
    </row>
    <row r="208" spans="1:7">
      <c r="A208" t="s">
        <v>562</v>
      </c>
      <c r="B208" s="43">
        <v>14850.75</v>
      </c>
      <c r="C208" t="s">
        <v>562</v>
      </c>
      <c r="D208" s="43">
        <v>6736.65</v>
      </c>
      <c r="F208">
        <f t="shared" si="6"/>
        <v>-6.1302271731019653E-3</v>
      </c>
      <c r="G208">
        <f t="shared" si="7"/>
        <v>-4.0434654050858221E-3</v>
      </c>
    </row>
    <row r="209" spans="1:7">
      <c r="A209" t="s">
        <v>563</v>
      </c>
      <c r="B209" s="43">
        <v>14942.35</v>
      </c>
      <c r="C209" t="s">
        <v>563</v>
      </c>
      <c r="D209" s="43">
        <v>6764</v>
      </c>
      <c r="F209">
        <f t="shared" si="6"/>
        <v>8.0414756647542163E-3</v>
      </c>
      <c r="G209">
        <f t="shared" si="7"/>
        <v>9.092875631242503E-3</v>
      </c>
    </row>
    <row r="210" spans="1:7">
      <c r="A210" t="s">
        <v>564</v>
      </c>
      <c r="B210" s="43">
        <v>14823.15</v>
      </c>
      <c r="C210" t="s">
        <v>564</v>
      </c>
      <c r="D210" s="43">
        <v>6703.05</v>
      </c>
      <c r="F210">
        <f t="shared" si="6"/>
        <v>6.6792078669999366E-3</v>
      </c>
      <c r="G210">
        <f t="shared" si="7"/>
        <v>5.4600136500342344E-3</v>
      </c>
    </row>
    <row r="211" spans="1:7">
      <c r="A211" t="s">
        <v>565</v>
      </c>
      <c r="B211" s="43">
        <v>14724.8</v>
      </c>
      <c r="C211" t="s">
        <v>565</v>
      </c>
      <c r="D211" s="43">
        <v>6666.65</v>
      </c>
      <c r="F211">
        <f t="shared" si="6"/>
        <v>7.3163974182248737E-3</v>
      </c>
      <c r="G211">
        <f t="shared" si="7"/>
        <v>1.1615908711552159E-2</v>
      </c>
    </row>
    <row r="212" spans="1:7">
      <c r="A212" t="s">
        <v>566</v>
      </c>
      <c r="B212" s="43">
        <v>14617.85</v>
      </c>
      <c r="C212" t="s">
        <v>566</v>
      </c>
      <c r="D212" s="43">
        <v>6590.1</v>
      </c>
      <c r="F212">
        <f t="shared" si="6"/>
        <v>8.3709861000931252E-3</v>
      </c>
      <c r="G212">
        <f t="shared" si="7"/>
        <v>1.2576345407751655E-2</v>
      </c>
    </row>
    <row r="213" spans="1:7">
      <c r="A213" t="s">
        <v>567</v>
      </c>
      <c r="B213" s="43">
        <v>14496.5</v>
      </c>
      <c r="C213" t="s">
        <v>567</v>
      </c>
      <c r="D213" s="43">
        <v>6508.25</v>
      </c>
      <c r="F213">
        <f t="shared" si="6"/>
        <v>-9.4060809818130586E-3</v>
      </c>
      <c r="G213">
        <f t="shared" si="7"/>
        <v>-1.3580181422736204E-2</v>
      </c>
    </row>
    <row r="214" spans="1:7">
      <c r="A214" t="s">
        <v>568</v>
      </c>
      <c r="B214" s="43">
        <v>14634.15</v>
      </c>
      <c r="C214" t="s">
        <v>568</v>
      </c>
      <c r="D214" s="43">
        <v>6597.85</v>
      </c>
      <c r="F214">
        <f t="shared" si="6"/>
        <v>2.0846006110275539E-4</v>
      </c>
      <c r="G214">
        <f t="shared" si="7"/>
        <v>2.2027216469294508E-2</v>
      </c>
    </row>
    <row r="215" spans="1:7">
      <c r="A215" t="s">
        <v>569</v>
      </c>
      <c r="B215" s="43">
        <v>14631.1</v>
      </c>
      <c r="C215" t="s">
        <v>569</v>
      </c>
      <c r="D215" s="43">
        <v>6455.65</v>
      </c>
      <c r="F215">
        <f t="shared" si="6"/>
        <v>-1.7710760058812003E-2</v>
      </c>
      <c r="G215">
        <f t="shared" si="7"/>
        <v>-1.6753862907709083E-2</v>
      </c>
    </row>
    <row r="216" spans="1:7">
      <c r="A216" t="s">
        <v>570</v>
      </c>
      <c r="B216" s="43">
        <v>14894.9</v>
      </c>
      <c r="C216" t="s">
        <v>570</v>
      </c>
      <c r="D216" s="43">
        <v>6565.65</v>
      </c>
      <c r="F216">
        <f t="shared" si="6"/>
        <v>2.0417705211392967E-3</v>
      </c>
      <c r="G216">
        <f t="shared" si="7"/>
        <v>-1.2397699960450259E-3</v>
      </c>
    </row>
    <row r="217" spans="1:7">
      <c r="A217" t="s">
        <v>571</v>
      </c>
      <c r="B217" s="43">
        <v>14864.55</v>
      </c>
      <c r="C217" t="s">
        <v>571</v>
      </c>
      <c r="D217" s="43">
        <v>6573.8</v>
      </c>
      <c r="F217">
        <f t="shared" si="6"/>
        <v>1.4433855067716328E-2</v>
      </c>
      <c r="G217">
        <f t="shared" si="7"/>
        <v>7.6879162702181425E-4</v>
      </c>
    </row>
    <row r="218" spans="1:7">
      <c r="A218" t="s">
        <v>572</v>
      </c>
      <c r="B218" s="43">
        <v>14653.05</v>
      </c>
      <c r="C218" t="s">
        <v>572</v>
      </c>
      <c r="D218" s="43">
        <v>6568.75</v>
      </c>
      <c r="F218">
        <f t="shared" si="6"/>
        <v>1.1601656886434109E-2</v>
      </c>
      <c r="G218">
        <f t="shared" si="7"/>
        <v>-1.0566509512117905E-2</v>
      </c>
    </row>
    <row r="219" spans="1:7">
      <c r="A219" t="s">
        <v>573</v>
      </c>
      <c r="B219" s="43">
        <v>14485</v>
      </c>
      <c r="C219" t="s">
        <v>573</v>
      </c>
      <c r="D219" s="43">
        <v>6638.9</v>
      </c>
      <c r="F219">
        <f t="shared" si="6"/>
        <v>1.0016490776670217E-2</v>
      </c>
      <c r="G219">
        <f t="shared" si="7"/>
        <v>-5.5721154566289455E-3</v>
      </c>
    </row>
    <row r="220" spans="1:7">
      <c r="A220" t="s">
        <v>574</v>
      </c>
      <c r="B220" s="43">
        <v>14341.35</v>
      </c>
      <c r="C220" t="s">
        <v>574</v>
      </c>
      <c r="D220" s="43">
        <v>6676.1</v>
      </c>
      <c r="F220">
        <f t="shared" si="6"/>
        <v>-4.4980789454502901E-3</v>
      </c>
      <c r="G220">
        <f t="shared" si="7"/>
        <v>3.9097156433738345E-3</v>
      </c>
    </row>
    <row r="221" spans="1:7">
      <c r="A221" t="s">
        <v>575</v>
      </c>
      <c r="B221" s="43">
        <v>14406.15</v>
      </c>
      <c r="C221" t="s">
        <v>575</v>
      </c>
      <c r="D221" s="43">
        <v>6650.1</v>
      </c>
      <c r="F221">
        <f t="shared" si="6"/>
        <v>7.6767577851766244E-3</v>
      </c>
      <c r="G221">
        <f t="shared" si="7"/>
        <v>5.1905847306543684E-4</v>
      </c>
    </row>
    <row r="222" spans="1:7">
      <c r="A222" t="s">
        <v>576</v>
      </c>
      <c r="B222" s="43">
        <v>14296.4</v>
      </c>
      <c r="C222" t="s">
        <v>576</v>
      </c>
      <c r="D222" s="43">
        <v>6646.65</v>
      </c>
      <c r="F222">
        <f t="shared" si="6"/>
        <v>-4.3908366963916201E-3</v>
      </c>
      <c r="G222">
        <f t="shared" si="7"/>
        <v>2.0716397281836718E-2</v>
      </c>
    </row>
    <row r="223" spans="1:7">
      <c r="A223" t="s">
        <v>577</v>
      </c>
      <c r="B223" s="43">
        <v>14359.45</v>
      </c>
      <c r="C223" t="s">
        <v>577</v>
      </c>
      <c r="D223" s="43">
        <v>6511.75</v>
      </c>
      <c r="F223">
        <f t="shared" si="6"/>
        <v>-1.7677018166146197E-2</v>
      </c>
      <c r="G223">
        <f t="shared" si="7"/>
        <v>-2.0509619289721948E-2</v>
      </c>
    </row>
    <row r="224" spans="1:7">
      <c r="A224" t="s">
        <v>578</v>
      </c>
      <c r="B224" s="43">
        <v>14617.85</v>
      </c>
      <c r="C224" t="s">
        <v>578</v>
      </c>
      <c r="D224" s="43">
        <v>6648.1</v>
      </c>
      <c r="F224">
        <f t="shared" si="6"/>
        <v>2.4963223822047631E-3</v>
      </c>
      <c r="G224">
        <f t="shared" si="7"/>
        <v>5.7944839522905411E-4</v>
      </c>
    </row>
    <row r="225" spans="1:7">
      <c r="A225" t="s">
        <v>579</v>
      </c>
      <c r="B225" s="43">
        <v>14581.45</v>
      </c>
      <c r="C225" t="s">
        <v>579</v>
      </c>
      <c r="D225" s="43">
        <v>6644.25</v>
      </c>
      <c r="F225">
        <f t="shared" si="6"/>
        <v>5.2844575588770759E-3</v>
      </c>
      <c r="G225">
        <f t="shared" si="7"/>
        <v>-2.5169459197746491E-2</v>
      </c>
    </row>
    <row r="226" spans="1:7">
      <c r="A226" t="s">
        <v>580</v>
      </c>
      <c r="B226" s="43">
        <v>14504.8</v>
      </c>
      <c r="C226" t="s">
        <v>580</v>
      </c>
      <c r="D226" s="43">
        <v>6815.8</v>
      </c>
      <c r="F226">
        <f t="shared" si="6"/>
        <v>1.3556195321016373E-2</v>
      </c>
      <c r="G226">
        <f t="shared" si="7"/>
        <v>4.5271907493175334E-2</v>
      </c>
    </row>
    <row r="227" spans="1:7">
      <c r="A227" t="s">
        <v>581</v>
      </c>
      <c r="B227" s="43">
        <v>14310.8</v>
      </c>
      <c r="C227" t="s">
        <v>581</v>
      </c>
      <c r="D227" s="43">
        <v>6520.6</v>
      </c>
      <c r="F227">
        <f t="shared" si="6"/>
        <v>-3.5325601539617946E-2</v>
      </c>
      <c r="G227">
        <f t="shared" si="7"/>
        <v>-4.4894611181907407E-2</v>
      </c>
    </row>
    <row r="228" spans="1:7">
      <c r="A228" t="s">
        <v>582</v>
      </c>
      <c r="B228" s="43">
        <v>14834.85</v>
      </c>
      <c r="C228" t="s">
        <v>582</v>
      </c>
      <c r="D228" s="43">
        <v>6827.1</v>
      </c>
      <c r="F228">
        <f t="shared" si="6"/>
        <v>-2.6186986513196953E-3</v>
      </c>
      <c r="G228">
        <f t="shared" si="7"/>
        <v>3.6620110299701025E-5</v>
      </c>
    </row>
    <row r="229" spans="1:7">
      <c r="A229" t="s">
        <v>583</v>
      </c>
      <c r="B229" s="43">
        <v>14873.8</v>
      </c>
      <c r="C229" t="s">
        <v>583</v>
      </c>
      <c r="D229" s="43">
        <v>6826.85</v>
      </c>
      <c r="F229">
        <f t="shared" si="6"/>
        <v>3.6945688151399647E-3</v>
      </c>
      <c r="G229">
        <f t="shared" si="7"/>
        <v>-5.5571740713764584E-3</v>
      </c>
    </row>
    <row r="230" spans="1:7">
      <c r="A230" t="s">
        <v>584</v>
      </c>
      <c r="B230" s="43">
        <v>14819.05</v>
      </c>
      <c r="C230" t="s">
        <v>584</v>
      </c>
      <c r="D230" s="43">
        <v>6865</v>
      </c>
      <c r="F230">
        <f t="shared" si="6"/>
        <v>9.2314502673067622E-3</v>
      </c>
      <c r="G230">
        <f t="shared" si="7"/>
        <v>1.6841200953890301E-2</v>
      </c>
    </row>
    <row r="231" spans="1:7">
      <c r="A231" t="s">
        <v>585</v>
      </c>
      <c r="B231" s="43">
        <v>14683.5</v>
      </c>
      <c r="C231" t="s">
        <v>585</v>
      </c>
      <c r="D231" s="43">
        <v>6751.3</v>
      </c>
      <c r="F231">
        <f t="shared" si="6"/>
        <v>3.1220538605529757E-3</v>
      </c>
      <c r="G231">
        <f t="shared" si="7"/>
        <v>-2.5485517577620298E-3</v>
      </c>
    </row>
    <row r="232" spans="1:7">
      <c r="A232" t="s">
        <v>586</v>
      </c>
      <c r="B232" s="43">
        <v>14637.8</v>
      </c>
      <c r="C232" t="s">
        <v>586</v>
      </c>
      <c r="D232" s="43">
        <v>6768.55</v>
      </c>
      <c r="F232">
        <f t="shared" si="6"/>
        <v>-1.5439873279367244E-2</v>
      </c>
      <c r="G232">
        <f t="shared" si="7"/>
        <v>-2.2436776960961247E-2</v>
      </c>
    </row>
    <row r="233" spans="1:7">
      <c r="A233" t="s">
        <v>587</v>
      </c>
      <c r="B233" s="43">
        <v>14867.35</v>
      </c>
      <c r="C233" t="s">
        <v>587</v>
      </c>
      <c r="D233" s="43">
        <v>6923.9</v>
      </c>
      <c r="F233">
        <f t="shared" si="6"/>
        <v>1.2024614211712192E-2</v>
      </c>
      <c r="G233">
        <f t="shared" si="7"/>
        <v>9.4325868905995591E-3</v>
      </c>
    </row>
    <row r="234" spans="1:7">
      <c r="A234" t="s">
        <v>588</v>
      </c>
      <c r="B234" s="43">
        <v>14690.7</v>
      </c>
      <c r="C234" t="s">
        <v>588</v>
      </c>
      <c r="D234" s="43">
        <v>6859.2</v>
      </c>
      <c r="F234">
        <f t="shared" si="6"/>
        <v>-1.0400738290749056E-2</v>
      </c>
      <c r="G234">
        <f t="shared" si="7"/>
        <v>1.0800081730346633E-3</v>
      </c>
    </row>
    <row r="235" spans="1:7">
      <c r="A235" t="s">
        <v>589</v>
      </c>
      <c r="B235" s="43">
        <v>14845.1</v>
      </c>
      <c r="C235" t="s">
        <v>589</v>
      </c>
      <c r="D235" s="43">
        <v>6851.8</v>
      </c>
      <c r="F235">
        <f t="shared" si="6"/>
        <v>2.3284829017115705E-2</v>
      </c>
      <c r="G235">
        <f t="shared" si="7"/>
        <v>9.9271127357414279E-3</v>
      </c>
    </row>
    <row r="236" spans="1:7">
      <c r="A236" t="s">
        <v>590</v>
      </c>
      <c r="B236" s="43">
        <v>14507.3</v>
      </c>
      <c r="C236" t="s">
        <v>590</v>
      </c>
      <c r="D236" s="43">
        <v>6784.45</v>
      </c>
      <c r="F236">
        <f t="shared" si="6"/>
        <v>1.2733073180266397E-2</v>
      </c>
      <c r="G236">
        <f t="shared" si="7"/>
        <v>-3.5362502486435687E-4</v>
      </c>
    </row>
    <row r="237" spans="1:7">
      <c r="A237" t="s">
        <v>591</v>
      </c>
      <c r="B237" s="43">
        <v>14324.9</v>
      </c>
      <c r="C237" t="s">
        <v>591</v>
      </c>
      <c r="D237" s="43">
        <v>6786.85</v>
      </c>
      <c r="F237">
        <f t="shared" si="6"/>
        <v>-1.5430189561081553E-2</v>
      </c>
      <c r="G237">
        <f t="shared" si="7"/>
        <v>-3.9533271065070208E-2</v>
      </c>
    </row>
    <row r="238" spans="1:7">
      <c r="A238" t="s">
        <v>592</v>
      </c>
      <c r="B238" s="43">
        <v>14549.4</v>
      </c>
      <c r="C238" t="s">
        <v>592</v>
      </c>
      <c r="D238" s="43">
        <v>7066.2</v>
      </c>
      <c r="F238">
        <f t="shared" si="6"/>
        <v>-1.7911203361514749E-2</v>
      </c>
      <c r="G238">
        <f t="shared" si="7"/>
        <v>-1.6705514002435251E-2</v>
      </c>
    </row>
    <row r="239" spans="1:7">
      <c r="A239" t="s">
        <v>593</v>
      </c>
      <c r="B239" s="43">
        <v>14814.75</v>
      </c>
      <c r="C239" t="s">
        <v>593</v>
      </c>
      <c r="D239" s="43">
        <v>7186.25</v>
      </c>
      <c r="F239">
        <f t="shared" si="6"/>
        <v>5.3167666458564522E-3</v>
      </c>
      <c r="G239">
        <f t="shared" si="7"/>
        <v>1.19697236402041E-2</v>
      </c>
    </row>
    <row r="240" spans="1:7">
      <c r="A240" t="s">
        <v>594</v>
      </c>
      <c r="B240" s="43">
        <v>14736.4</v>
      </c>
      <c r="C240" t="s">
        <v>594</v>
      </c>
      <c r="D240" s="43">
        <v>7101.25</v>
      </c>
      <c r="F240">
        <f t="shared" si="6"/>
        <v>-5.1546391752577136E-4</v>
      </c>
      <c r="G240">
        <f t="shared" si="7"/>
        <v>-1.7290944746294334E-3</v>
      </c>
    </row>
    <row r="241" spans="1:7">
      <c r="A241" t="s">
        <v>595</v>
      </c>
      <c r="B241" s="43">
        <v>14744</v>
      </c>
      <c r="C241" t="s">
        <v>595</v>
      </c>
      <c r="D241" s="43">
        <v>7113.55</v>
      </c>
      <c r="F241">
        <f t="shared" si="6"/>
        <v>1.2786915650319308E-2</v>
      </c>
      <c r="G241">
        <f t="shared" si="7"/>
        <v>-2.8114566859915868E-5</v>
      </c>
    </row>
    <row r="242" spans="1:7">
      <c r="A242" t="s">
        <v>596</v>
      </c>
      <c r="B242" s="43">
        <v>14557.85</v>
      </c>
      <c r="C242" t="s">
        <v>596</v>
      </c>
      <c r="D242" s="43">
        <v>7113.75</v>
      </c>
      <c r="F242">
        <f t="shared" si="6"/>
        <v>-1.1102959657095401E-2</v>
      </c>
      <c r="G242">
        <f t="shared" si="7"/>
        <v>6.9500966077584714E-3</v>
      </c>
    </row>
    <row r="243" spans="1:7">
      <c r="A243" t="s">
        <v>597</v>
      </c>
      <c r="B243" s="43">
        <v>14721.3</v>
      </c>
      <c r="C243" t="s">
        <v>597</v>
      </c>
      <c r="D243" s="43">
        <v>7064.65</v>
      </c>
      <c r="F243">
        <f t="shared" si="6"/>
        <v>-1.2685733830971047E-2</v>
      </c>
      <c r="G243">
        <f t="shared" si="7"/>
        <v>-1.1978518383844117E-2</v>
      </c>
    </row>
    <row r="244" spans="1:7">
      <c r="A244" t="s">
        <v>598</v>
      </c>
      <c r="B244" s="43">
        <v>14910.45</v>
      </c>
      <c r="C244" t="s">
        <v>598</v>
      </c>
      <c r="D244" s="43">
        <v>7150.3</v>
      </c>
      <c r="F244">
        <f t="shared" si="6"/>
        <v>-1.2759971867778441E-3</v>
      </c>
      <c r="G244">
        <f t="shared" si="7"/>
        <v>8.6045166659614036E-3</v>
      </c>
    </row>
    <row r="245" spans="1:7">
      <c r="A245" t="s">
        <v>599</v>
      </c>
      <c r="B245" s="43">
        <v>14929.5</v>
      </c>
      <c r="C245" t="s">
        <v>599</v>
      </c>
      <c r="D245" s="43">
        <v>7089.3</v>
      </c>
      <c r="F245">
        <f t="shared" si="6"/>
        <v>-6.7494070567729603E-3</v>
      </c>
      <c r="G245">
        <f t="shared" si="7"/>
        <v>-9.7235139934048753E-4</v>
      </c>
    </row>
    <row r="246" spans="1:7">
      <c r="A246" t="s">
        <v>600</v>
      </c>
      <c r="B246" s="43">
        <v>15030.95</v>
      </c>
      <c r="C246" t="s">
        <v>600</v>
      </c>
      <c r="D246" s="43">
        <v>7096.2</v>
      </c>
      <c r="F246">
        <f t="shared" si="6"/>
        <v>-9.4795318554444785E-3</v>
      </c>
      <c r="G246">
        <f t="shared" si="7"/>
        <v>-2.4188336244001074E-2</v>
      </c>
    </row>
    <row r="247" spans="1:7">
      <c r="A247" t="s">
        <v>601</v>
      </c>
      <c r="B247" s="43">
        <v>15174.8</v>
      </c>
      <c r="C247" t="s">
        <v>601</v>
      </c>
      <c r="D247" s="43">
        <v>7272.1</v>
      </c>
      <c r="F247">
        <f t="shared" si="6"/>
        <v>5.0601388226567678E-3</v>
      </c>
      <c r="G247">
        <f t="shared" si="7"/>
        <v>-4.0333901705802422E-3</v>
      </c>
    </row>
    <row r="248" spans="1:7">
      <c r="A248" t="s">
        <v>602</v>
      </c>
      <c r="B248" s="43">
        <v>15098.4</v>
      </c>
      <c r="C248" t="s">
        <v>602</v>
      </c>
      <c r="D248" s="43">
        <v>7301.55</v>
      </c>
      <c r="F248">
        <f t="shared" si="6"/>
        <v>9.5077626669874959E-3</v>
      </c>
      <c r="G248">
        <f t="shared" si="7"/>
        <v>5.7924099455886058E-3</v>
      </c>
    </row>
    <row r="249" spans="1:7">
      <c r="A249" t="s">
        <v>603</v>
      </c>
      <c r="B249" s="43">
        <v>14956.2</v>
      </c>
      <c r="C249" t="s">
        <v>603</v>
      </c>
      <c r="D249" s="43">
        <v>7259.5</v>
      </c>
      <c r="F249">
        <f t="shared" si="6"/>
        <v>1.2116668117096996E-3</v>
      </c>
      <c r="G249">
        <f t="shared" si="7"/>
        <v>1.4484756518140518E-3</v>
      </c>
    </row>
    <row r="250" spans="1:7">
      <c r="A250" t="s">
        <v>604</v>
      </c>
      <c r="B250" s="43">
        <v>14938.1</v>
      </c>
      <c r="C250" t="s">
        <v>604</v>
      </c>
      <c r="D250" s="43">
        <v>7249</v>
      </c>
      <c r="F250">
        <f t="shared" si="6"/>
        <v>-9.4590786267261251E-3</v>
      </c>
      <c r="G250">
        <f t="shared" si="7"/>
        <v>1.6461944023781427E-2</v>
      </c>
    </row>
    <row r="251" spans="1:7">
      <c r="A251" t="s">
        <v>605</v>
      </c>
      <c r="B251" s="43">
        <v>15080.75</v>
      </c>
      <c r="C251" t="s">
        <v>605</v>
      </c>
      <c r="D251" s="43">
        <v>7131.6</v>
      </c>
      <c r="F251">
        <f t="shared" si="6"/>
        <v>-1.0812955869234475E-2</v>
      </c>
      <c r="G251">
        <f t="shared" si="7"/>
        <v>9.6846182997190056E-4</v>
      </c>
    </row>
    <row r="252" spans="1:7">
      <c r="A252" t="s">
        <v>606</v>
      </c>
      <c r="B252" s="43">
        <v>15245.6</v>
      </c>
      <c r="C252" t="s">
        <v>606</v>
      </c>
      <c r="D252" s="43">
        <v>7124.7</v>
      </c>
      <c r="F252">
        <f t="shared" si="6"/>
        <v>2.188469813862759E-2</v>
      </c>
      <c r="G252">
        <f t="shared" si="7"/>
        <v>-1.2392398220152256E-2</v>
      </c>
    </row>
    <row r="253" spans="1:7">
      <c r="A253" t="s">
        <v>607</v>
      </c>
      <c r="B253" s="43">
        <v>14919.1</v>
      </c>
      <c r="C253" t="s">
        <v>607</v>
      </c>
      <c r="D253" s="43">
        <v>7214.1</v>
      </c>
      <c r="F253">
        <f t="shared" si="6"/>
        <v>1.0672998431736636E-2</v>
      </c>
      <c r="G253">
        <f t="shared" si="7"/>
        <v>2.8382038488952377E-2</v>
      </c>
    </row>
    <row r="254" spans="1:7">
      <c r="A254" t="s">
        <v>608</v>
      </c>
      <c r="B254" s="43">
        <v>14761.55</v>
      </c>
      <c r="C254" t="s">
        <v>608</v>
      </c>
      <c r="D254" s="43">
        <v>7015</v>
      </c>
      <c r="F254">
        <f t="shared" si="6"/>
        <v>1.5995429877177836E-2</v>
      </c>
      <c r="G254">
        <f t="shared" si="7"/>
        <v>2.1678815639040838E-2</v>
      </c>
    </row>
    <row r="255" spans="1:7">
      <c r="A255" t="s">
        <v>609</v>
      </c>
      <c r="B255" s="43">
        <v>14529.15</v>
      </c>
      <c r="C255" t="s">
        <v>609</v>
      </c>
      <c r="D255" s="43">
        <v>6866.15</v>
      </c>
      <c r="F255">
        <f t="shared" si="6"/>
        <v>-3.7635744021301765E-2</v>
      </c>
      <c r="G255">
        <f t="shared" si="7"/>
        <v>-9.2636014054124916E-3</v>
      </c>
    </row>
    <row r="256" spans="1:7">
      <c r="A256" t="s">
        <v>610</v>
      </c>
      <c r="B256" s="43">
        <v>15097.35</v>
      </c>
      <c r="C256" t="s">
        <v>610</v>
      </c>
      <c r="D256" s="43">
        <v>6930.35</v>
      </c>
      <c r="F256">
        <f t="shared" si="6"/>
        <v>7.699239086904397E-3</v>
      </c>
      <c r="G256">
        <f t="shared" si="7"/>
        <v>-3.250418886947215E-3</v>
      </c>
    </row>
    <row r="257" spans="1:7">
      <c r="A257" t="s">
        <v>611</v>
      </c>
      <c r="B257" s="43">
        <v>14982</v>
      </c>
      <c r="C257" t="s">
        <v>611</v>
      </c>
      <c r="D257" s="43">
        <v>6952.95</v>
      </c>
      <c r="F257">
        <f t="shared" si="6"/>
        <v>1.8643168930771559E-2</v>
      </c>
      <c r="G257">
        <f t="shared" si="7"/>
        <v>-2.5177533892833948E-3</v>
      </c>
    </row>
    <row r="258" spans="1:7">
      <c r="A258" t="s">
        <v>612</v>
      </c>
      <c r="B258" s="43">
        <v>14707.8</v>
      </c>
      <c r="C258" t="s">
        <v>612</v>
      </c>
      <c r="D258" s="43">
        <v>6970.5</v>
      </c>
      <c r="F258">
        <f t="shared" si="6"/>
        <v>2.1872891923382376E-3</v>
      </c>
      <c r="G258">
        <f t="shared" si="7"/>
        <v>-1.6362212391253683E-2</v>
      </c>
    </row>
    <row r="259" spans="1:7">
      <c r="A259" t="s">
        <v>613</v>
      </c>
      <c r="B259" s="43">
        <v>14675.7</v>
      </c>
      <c r="C259" t="s">
        <v>613</v>
      </c>
      <c r="D259" s="43">
        <v>7086.45</v>
      </c>
      <c r="F259">
        <f t="shared" si="6"/>
        <v>-2.0428187628281025E-2</v>
      </c>
      <c r="G259">
        <f t="shared" si="7"/>
        <v>-3.2302335108562064E-2</v>
      </c>
    </row>
    <row r="260" spans="1:7">
      <c r="A260" t="s">
        <v>614</v>
      </c>
      <c r="B260" s="43">
        <v>14981.75</v>
      </c>
      <c r="C260" t="s">
        <v>614</v>
      </c>
      <c r="D260" s="43">
        <v>7323</v>
      </c>
      <c r="F260">
        <f t="shared" si="6"/>
        <v>-9.0747042618700702E-3</v>
      </c>
      <c r="G260">
        <f t="shared" si="7"/>
        <v>-2.3280938439890431E-2</v>
      </c>
    </row>
    <row r="261" spans="1:7">
      <c r="A261" t="s">
        <v>615</v>
      </c>
      <c r="B261" s="43">
        <v>15118.95</v>
      </c>
      <c r="C261" t="s">
        <v>615</v>
      </c>
      <c r="D261" s="43">
        <v>7497.55</v>
      </c>
      <c r="F261">
        <f t="shared" si="6"/>
        <v>-5.9143001795001204E-3</v>
      </c>
      <c r="G261">
        <f t="shared" si="7"/>
        <v>-7.5301204819266943E-4</v>
      </c>
    </row>
    <row r="262" spans="1:7">
      <c r="A262" t="s">
        <v>616</v>
      </c>
      <c r="B262" s="43">
        <v>15208.9</v>
      </c>
      <c r="C262" t="s">
        <v>616</v>
      </c>
      <c r="D262" s="43">
        <v>7503.2</v>
      </c>
      <c r="F262">
        <f t="shared" si="6"/>
        <v>-6.8273315288195358E-3</v>
      </c>
      <c r="G262">
        <f t="shared" si="7"/>
        <v>-2.5184973463859617E-2</v>
      </c>
    </row>
    <row r="263" spans="1:7">
      <c r="A263" t="s">
        <v>617</v>
      </c>
      <c r="B263" s="43">
        <v>15313.45</v>
      </c>
      <c r="C263" t="s">
        <v>617</v>
      </c>
      <c r="D263" s="43">
        <v>7697.05</v>
      </c>
      <c r="F263">
        <f t="shared" si="6"/>
        <v>-8.1620926299597052E-5</v>
      </c>
      <c r="G263">
        <f t="shared" si="7"/>
        <v>1.321635194460713E-2</v>
      </c>
    </row>
    <row r="264" spans="1:7">
      <c r="A264" t="s">
        <v>618</v>
      </c>
      <c r="B264" s="43">
        <v>15314.7</v>
      </c>
      <c r="C264" t="s">
        <v>618</v>
      </c>
      <c r="D264" s="43">
        <v>7596.65</v>
      </c>
      <c r="F264">
        <f t="shared" ref="F264:F327" si="8">B264/B265-1</f>
        <v>9.9846339517124516E-3</v>
      </c>
      <c r="G264">
        <f t="shared" ref="G264:G327" si="9">D264/D265-1</f>
        <v>3.7193631498975144E-3</v>
      </c>
    </row>
    <row r="265" spans="1:7">
      <c r="A265" t="s">
        <v>619</v>
      </c>
      <c r="B265" s="43">
        <v>15163.3</v>
      </c>
      <c r="C265" t="s">
        <v>619</v>
      </c>
      <c r="D265" s="43">
        <v>7568.5</v>
      </c>
      <c r="F265">
        <f t="shared" si="8"/>
        <v>-6.5905241443853235E-4</v>
      </c>
      <c r="G265">
        <f t="shared" si="9"/>
        <v>-1.2892329161966032E-2</v>
      </c>
    </row>
    <row r="266" spans="1:7">
      <c r="A266" t="s">
        <v>620</v>
      </c>
      <c r="B266" s="43">
        <v>15173.3</v>
      </c>
      <c r="C266" t="s">
        <v>620</v>
      </c>
      <c r="D266" s="43">
        <v>7667.35</v>
      </c>
      <c r="F266">
        <f t="shared" si="8"/>
        <v>4.4219375765397473E-3</v>
      </c>
      <c r="G266">
        <f t="shared" si="9"/>
        <v>5.9894774131756812E-3</v>
      </c>
    </row>
    <row r="267" spans="1:7">
      <c r="A267" t="s">
        <v>621</v>
      </c>
      <c r="B267" s="43">
        <v>15106.5</v>
      </c>
      <c r="C267" t="s">
        <v>621</v>
      </c>
      <c r="D267" s="43">
        <v>7621.7</v>
      </c>
      <c r="F267">
        <f t="shared" si="8"/>
        <v>-1.8531632835405709E-4</v>
      </c>
      <c r="G267">
        <f t="shared" si="9"/>
        <v>-7.0145075750127628E-4</v>
      </c>
    </row>
    <row r="268" spans="1:7">
      <c r="A268" t="s">
        <v>622</v>
      </c>
      <c r="B268" s="43">
        <v>15109.3</v>
      </c>
      <c r="C268" t="s">
        <v>622</v>
      </c>
      <c r="D268" s="43">
        <v>7627.05</v>
      </c>
      <c r="F268">
        <f t="shared" si="8"/>
        <v>-4.3001362812422617E-4</v>
      </c>
      <c r="G268">
        <f t="shared" si="9"/>
        <v>6.9244580571912184E-3</v>
      </c>
    </row>
    <row r="269" spans="1:7">
      <c r="A269" t="s">
        <v>623</v>
      </c>
      <c r="B269" s="43">
        <v>15115.8</v>
      </c>
      <c r="C269" t="s">
        <v>623</v>
      </c>
      <c r="D269" s="43">
        <v>7574.6</v>
      </c>
      <c r="F269">
        <f t="shared" si="8"/>
        <v>1.2834815819890322E-2</v>
      </c>
      <c r="G269">
        <f t="shared" si="9"/>
        <v>1.0735039997865181E-2</v>
      </c>
    </row>
    <row r="270" spans="1:7">
      <c r="A270" t="s">
        <v>624</v>
      </c>
      <c r="B270" s="43">
        <v>14924.25</v>
      </c>
      <c r="C270" t="s">
        <v>624</v>
      </c>
      <c r="D270" s="43">
        <v>7494.15</v>
      </c>
      <c r="F270">
        <f t="shared" si="8"/>
        <v>1.9200236310601415E-3</v>
      </c>
      <c r="G270">
        <f t="shared" si="9"/>
        <v>-1.9090314136125719E-2</v>
      </c>
    </row>
    <row r="271" spans="1:7">
      <c r="A271" t="s">
        <v>625</v>
      </c>
      <c r="B271" s="43">
        <v>14895.65</v>
      </c>
      <c r="C271" t="s">
        <v>625</v>
      </c>
      <c r="D271" s="43">
        <v>7640</v>
      </c>
      <c r="F271">
        <f t="shared" si="8"/>
        <v>7.1467449180016018E-3</v>
      </c>
      <c r="G271">
        <f t="shared" si="9"/>
        <v>6.6937226585146448E-3</v>
      </c>
    </row>
    <row r="272" spans="1:7">
      <c r="A272" t="s">
        <v>626</v>
      </c>
      <c r="B272" s="43">
        <v>14789.95</v>
      </c>
      <c r="C272" t="s">
        <v>626</v>
      </c>
      <c r="D272" s="43">
        <v>7589.2</v>
      </c>
      <c r="F272">
        <f t="shared" si="8"/>
        <v>9.7010824114118765E-3</v>
      </c>
      <c r="G272">
        <f t="shared" si="9"/>
        <v>-8.5568343632016486E-3</v>
      </c>
    </row>
    <row r="273" spans="1:7">
      <c r="A273" t="s">
        <v>627</v>
      </c>
      <c r="B273" s="43">
        <v>14647.85</v>
      </c>
      <c r="C273" t="s">
        <v>627</v>
      </c>
      <c r="D273" s="43">
        <v>7654.7</v>
      </c>
      <c r="F273">
        <f t="shared" si="8"/>
        <v>2.5673612861664363E-2</v>
      </c>
      <c r="G273">
        <f t="shared" si="9"/>
        <v>3.4446876942620053E-2</v>
      </c>
    </row>
    <row r="274" spans="1:7">
      <c r="A274" t="s">
        <v>628</v>
      </c>
      <c r="B274" s="43">
        <v>14281.2</v>
      </c>
      <c r="C274" t="s">
        <v>628</v>
      </c>
      <c r="D274" s="43">
        <v>7399.8</v>
      </c>
      <c r="F274">
        <f t="shared" si="8"/>
        <v>4.7423466768368838E-2</v>
      </c>
      <c r="G274">
        <f t="shared" si="9"/>
        <v>2.6801634601375302E-2</v>
      </c>
    </row>
    <row r="275" spans="1:7">
      <c r="A275" t="s">
        <v>629</v>
      </c>
      <c r="B275" s="43">
        <v>13634.6</v>
      </c>
      <c r="C275" t="s">
        <v>629</v>
      </c>
      <c r="D275" s="43">
        <v>7206.65</v>
      </c>
      <c r="F275">
        <f t="shared" si="8"/>
        <v>-1.3240408031814588E-2</v>
      </c>
      <c r="G275">
        <f t="shared" si="9"/>
        <v>-5.0319562495881986E-2</v>
      </c>
    </row>
    <row r="276" spans="1:7">
      <c r="A276" t="s">
        <v>630</v>
      </c>
      <c r="B276" s="43">
        <v>13817.55</v>
      </c>
      <c r="C276" t="s">
        <v>630</v>
      </c>
      <c r="D276" s="43">
        <v>7588.5</v>
      </c>
      <c r="F276">
        <f t="shared" si="8"/>
        <v>-1.0735636298550233E-2</v>
      </c>
      <c r="G276">
        <f t="shared" si="9"/>
        <v>-3.5878997319239159E-2</v>
      </c>
    </row>
    <row r="277" spans="1:7">
      <c r="A277" t="s">
        <v>631</v>
      </c>
      <c r="B277" s="43">
        <v>13967.5</v>
      </c>
      <c r="C277" t="s">
        <v>631</v>
      </c>
      <c r="D277" s="43">
        <v>7870.9</v>
      </c>
      <c r="F277">
        <f t="shared" si="8"/>
        <v>-1.9060461131126694E-2</v>
      </c>
      <c r="G277">
        <f t="shared" si="9"/>
        <v>-1.3857044415210185E-2</v>
      </c>
    </row>
    <row r="278" spans="1:7">
      <c r="A278" t="s">
        <v>632</v>
      </c>
      <c r="B278" s="43">
        <v>14238.9</v>
      </c>
      <c r="C278" t="s">
        <v>632</v>
      </c>
      <c r="D278" s="43">
        <v>7981.5</v>
      </c>
      <c r="F278">
        <f t="shared" si="8"/>
        <v>-9.2541695948343827E-3</v>
      </c>
      <c r="G278">
        <f t="shared" si="9"/>
        <v>-8.3676550066158484E-3</v>
      </c>
    </row>
    <row r="279" spans="1:7">
      <c r="A279" t="s">
        <v>633</v>
      </c>
      <c r="B279" s="43">
        <v>14371.9</v>
      </c>
      <c r="C279" t="s">
        <v>633</v>
      </c>
      <c r="D279" s="43">
        <v>8048.85</v>
      </c>
      <c r="F279">
        <f t="shared" si="8"/>
        <v>-1.4972224792414224E-2</v>
      </c>
      <c r="G279">
        <f t="shared" si="9"/>
        <v>-3.4543597362800549E-3</v>
      </c>
    </row>
    <row r="280" spans="1:7">
      <c r="A280" t="s">
        <v>634</v>
      </c>
      <c r="B280" s="43">
        <v>14590.35</v>
      </c>
      <c r="C280" t="s">
        <v>634</v>
      </c>
      <c r="D280" s="43">
        <v>8076.75</v>
      </c>
      <c r="F280">
        <f t="shared" si="8"/>
        <v>-3.711240243910785E-3</v>
      </c>
      <c r="G280">
        <f t="shared" si="9"/>
        <v>-8.3732865149570568E-3</v>
      </c>
    </row>
    <row r="281" spans="1:7">
      <c r="A281" t="s">
        <v>635</v>
      </c>
      <c r="B281" s="43">
        <v>14644.7</v>
      </c>
      <c r="C281" t="s">
        <v>635</v>
      </c>
      <c r="D281" s="43">
        <v>8144.95</v>
      </c>
      <c r="F281">
        <f t="shared" si="8"/>
        <v>8.508279302947841E-3</v>
      </c>
      <c r="G281">
        <f t="shared" si="9"/>
        <v>2.8065281599474856E-2</v>
      </c>
    </row>
    <row r="282" spans="1:7">
      <c r="A282" t="s">
        <v>636</v>
      </c>
      <c r="B282" s="43">
        <v>14521.15</v>
      </c>
      <c r="C282" t="s">
        <v>636</v>
      </c>
      <c r="D282" s="43">
        <v>7922.6</v>
      </c>
      <c r="F282">
        <f t="shared" si="8"/>
        <v>1.6794689559073817E-2</v>
      </c>
      <c r="G282">
        <f t="shared" si="9"/>
        <v>1.1742320241614701E-2</v>
      </c>
    </row>
    <row r="283" spans="1:7">
      <c r="A283" t="s">
        <v>637</v>
      </c>
      <c r="B283" s="43">
        <v>14281.3</v>
      </c>
      <c r="C283" t="s">
        <v>637</v>
      </c>
      <c r="D283" s="43">
        <v>7830.65</v>
      </c>
      <c r="F283">
        <f t="shared" si="8"/>
        <v>-1.0558623222042929E-2</v>
      </c>
      <c r="G283">
        <f t="shared" si="9"/>
        <v>-2.4187669397800593E-2</v>
      </c>
    </row>
    <row r="284" spans="1:7">
      <c r="A284" t="s">
        <v>638</v>
      </c>
      <c r="B284" s="43">
        <v>14433.7</v>
      </c>
      <c r="C284" t="s">
        <v>638</v>
      </c>
      <c r="D284" s="43">
        <v>8024.75</v>
      </c>
      <c r="F284">
        <f t="shared" si="8"/>
        <v>-1.1092384006138767E-2</v>
      </c>
      <c r="G284">
        <f t="shared" si="9"/>
        <v>-1.5301646123358048E-2</v>
      </c>
    </row>
    <row r="285" spans="1:7">
      <c r="A285" t="s">
        <v>639</v>
      </c>
      <c r="B285" s="43">
        <v>14595.6</v>
      </c>
      <c r="C285" t="s">
        <v>639</v>
      </c>
      <c r="D285" s="43">
        <v>8149.45</v>
      </c>
      <c r="F285">
        <f t="shared" si="8"/>
        <v>2.1112472837001572E-3</v>
      </c>
      <c r="G285">
        <f t="shared" si="9"/>
        <v>1.1793829124615574E-3</v>
      </c>
    </row>
    <row r="286" spans="1:7">
      <c r="A286" t="s">
        <v>640</v>
      </c>
      <c r="B286" s="43">
        <v>14564.85</v>
      </c>
      <c r="C286" t="s">
        <v>640</v>
      </c>
      <c r="D286" s="43">
        <v>8139.85</v>
      </c>
      <c r="F286">
        <f t="shared" si="8"/>
        <v>9.6131067844451579E-5</v>
      </c>
      <c r="G286">
        <f t="shared" si="9"/>
        <v>-5.8866274631932392E-3</v>
      </c>
    </row>
    <row r="287" spans="1:7">
      <c r="A287" t="s">
        <v>641</v>
      </c>
      <c r="B287" s="43">
        <v>14563.45</v>
      </c>
      <c r="C287" t="s">
        <v>641</v>
      </c>
      <c r="D287" s="43">
        <v>8188.05</v>
      </c>
      <c r="F287">
        <f t="shared" si="8"/>
        <v>5.4333005402233958E-3</v>
      </c>
      <c r="G287">
        <f t="shared" si="9"/>
        <v>-5.429534481187881E-3</v>
      </c>
    </row>
    <row r="288" spans="1:7">
      <c r="A288" t="s">
        <v>642</v>
      </c>
      <c r="B288" s="43">
        <v>14484.75</v>
      </c>
      <c r="C288" t="s">
        <v>642</v>
      </c>
      <c r="D288" s="43">
        <v>8232.75</v>
      </c>
      <c r="F288">
        <f t="shared" si="8"/>
        <v>9.5837181341371647E-3</v>
      </c>
      <c r="G288">
        <f t="shared" si="9"/>
        <v>2.7180626083918691E-2</v>
      </c>
    </row>
    <row r="289" spans="1:7">
      <c r="A289" t="s">
        <v>643</v>
      </c>
      <c r="B289" s="43">
        <v>14347.25</v>
      </c>
      <c r="C289" t="s">
        <v>643</v>
      </c>
      <c r="D289" s="43">
        <v>8014.9</v>
      </c>
      <c r="F289">
        <f t="shared" si="8"/>
        <v>1.4847195549378078E-2</v>
      </c>
      <c r="G289">
        <f t="shared" si="9"/>
        <v>5.9324218053013134E-2</v>
      </c>
    </row>
    <row r="290" spans="1:7">
      <c r="A290" t="s">
        <v>644</v>
      </c>
      <c r="B290" s="43">
        <v>14137.35</v>
      </c>
      <c r="C290" t="s">
        <v>644</v>
      </c>
      <c r="D290" s="43">
        <v>7566.05</v>
      </c>
      <c r="F290">
        <f t="shared" si="8"/>
        <v>-6.2914199876284993E-4</v>
      </c>
      <c r="G290">
        <f t="shared" si="9"/>
        <v>-8.1994074928558591E-3</v>
      </c>
    </row>
    <row r="291" spans="1:7">
      <c r="A291" t="s">
        <v>645</v>
      </c>
      <c r="B291" s="43">
        <v>14146.25</v>
      </c>
      <c r="C291" t="s">
        <v>645</v>
      </c>
      <c r="D291" s="43">
        <v>7628.6</v>
      </c>
      <c r="F291">
        <f t="shared" si="8"/>
        <v>-3.7501320469031096E-3</v>
      </c>
      <c r="G291">
        <f t="shared" si="9"/>
        <v>-3.5073052531202631E-3</v>
      </c>
    </row>
    <row r="292" spans="1:7">
      <c r="A292" t="s">
        <v>646</v>
      </c>
      <c r="B292" s="43">
        <v>14199.5</v>
      </c>
      <c r="C292" t="s">
        <v>646</v>
      </c>
      <c r="D292" s="43">
        <v>7655.45</v>
      </c>
      <c r="F292">
        <f t="shared" si="8"/>
        <v>4.7124086351704175E-3</v>
      </c>
      <c r="G292">
        <f t="shared" si="9"/>
        <v>-6.0825987042831819E-3</v>
      </c>
    </row>
    <row r="293" spans="1:7">
      <c r="A293" t="s">
        <v>647</v>
      </c>
      <c r="B293" s="43">
        <v>14132.9</v>
      </c>
      <c r="C293" t="s">
        <v>647</v>
      </c>
      <c r="D293" s="43">
        <v>7702.3</v>
      </c>
      <c r="F293">
        <f t="shared" si="8"/>
        <v>8.1606448621465155E-3</v>
      </c>
      <c r="G293">
        <f t="shared" si="9"/>
        <v>1.4301873545434773E-3</v>
      </c>
    </row>
    <row r="294" spans="1:7">
      <c r="A294" t="s">
        <v>648</v>
      </c>
      <c r="B294" s="43">
        <v>14018.5</v>
      </c>
      <c r="C294" t="s">
        <v>648</v>
      </c>
      <c r="D294" s="43">
        <v>7691.3</v>
      </c>
      <c r="F294">
        <f t="shared" si="8"/>
        <v>2.6284263414808606E-3</v>
      </c>
      <c r="G294">
        <f t="shared" si="9"/>
        <v>5.4512654256431148E-3</v>
      </c>
    </row>
    <row r="295" spans="1:7">
      <c r="A295" t="s">
        <v>649</v>
      </c>
      <c r="B295" s="43">
        <v>13981.75</v>
      </c>
      <c r="C295" t="s">
        <v>649</v>
      </c>
      <c r="D295" s="43">
        <v>7649.6</v>
      </c>
      <c r="F295">
        <f t="shared" si="8"/>
        <v>-1.430415643033367E-5</v>
      </c>
      <c r="G295">
        <f t="shared" si="9"/>
        <v>4.8207647545615018E-3</v>
      </c>
    </row>
    <row r="296" spans="1:7">
      <c r="A296" t="s">
        <v>650</v>
      </c>
      <c r="B296" s="43">
        <v>13981.95</v>
      </c>
      <c r="C296" t="s">
        <v>650</v>
      </c>
      <c r="D296" s="43">
        <v>7612.9</v>
      </c>
      <c r="F296">
        <f t="shared" si="8"/>
        <v>3.5420524525213715E-3</v>
      </c>
      <c r="G296">
        <f t="shared" si="9"/>
        <v>2.1543539957194602E-2</v>
      </c>
    </row>
    <row r="297" spans="1:7">
      <c r="A297" t="s">
        <v>651</v>
      </c>
      <c r="B297" s="43">
        <v>13932.6</v>
      </c>
      <c r="C297" t="s">
        <v>651</v>
      </c>
      <c r="D297" s="43">
        <v>7452.35</v>
      </c>
      <c r="F297">
        <f t="shared" si="8"/>
        <v>4.2816365366318276E-3</v>
      </c>
      <c r="G297">
        <f t="shared" si="9"/>
        <v>-4.0959508218628704E-3</v>
      </c>
    </row>
    <row r="298" spans="1:7">
      <c r="A298" t="s">
        <v>652</v>
      </c>
      <c r="B298" s="43">
        <v>13873.2</v>
      </c>
      <c r="C298" t="s">
        <v>652</v>
      </c>
      <c r="D298" s="43">
        <v>7483</v>
      </c>
      <c r="F298">
        <f t="shared" si="8"/>
        <v>9.0150371838464416E-3</v>
      </c>
      <c r="G298">
        <f t="shared" si="9"/>
        <v>4.9623625949328787E-3</v>
      </c>
    </row>
    <row r="299" spans="1:7">
      <c r="A299" t="s">
        <v>653</v>
      </c>
      <c r="B299" s="43">
        <v>13749.25</v>
      </c>
      <c r="C299" t="s">
        <v>653</v>
      </c>
      <c r="D299" s="43">
        <v>7446.05</v>
      </c>
      <c r="F299">
        <f t="shared" si="8"/>
        <v>1.0892501341803307E-2</v>
      </c>
      <c r="G299">
        <f t="shared" si="9"/>
        <v>-5.2349344626467786E-4</v>
      </c>
    </row>
    <row r="300" spans="1:7">
      <c r="A300" t="s">
        <v>654</v>
      </c>
      <c r="B300" s="43">
        <v>13601.1</v>
      </c>
      <c r="C300" t="s">
        <v>654</v>
      </c>
      <c r="D300" s="43">
        <v>7449.95</v>
      </c>
      <c r="F300">
        <f t="shared" si="8"/>
        <v>1.0010173544329204E-2</v>
      </c>
      <c r="G300">
        <f t="shared" si="9"/>
        <v>7.3762068312734907E-3</v>
      </c>
    </row>
    <row r="301" spans="1:7">
      <c r="A301" t="s">
        <v>655</v>
      </c>
      <c r="B301" s="43">
        <v>13466.3</v>
      </c>
      <c r="C301" t="s">
        <v>655</v>
      </c>
      <c r="D301" s="43">
        <v>7395.4</v>
      </c>
      <c r="F301">
        <f t="shared" si="8"/>
        <v>1.0346328141412231E-2</v>
      </c>
      <c r="G301">
        <f t="shared" si="9"/>
        <v>2.6165588861322142E-3</v>
      </c>
    </row>
    <row r="302" spans="1:7">
      <c r="A302" t="s">
        <v>656</v>
      </c>
      <c r="B302" s="43">
        <v>13328.4</v>
      </c>
      <c r="C302" t="s">
        <v>656</v>
      </c>
      <c r="D302" s="43">
        <v>7376.1</v>
      </c>
      <c r="F302">
        <f t="shared" si="8"/>
        <v>-3.1404994713147394E-2</v>
      </c>
      <c r="G302">
        <f t="shared" si="9"/>
        <v>-2.4293131386619926E-2</v>
      </c>
    </row>
    <row r="303" spans="1:7">
      <c r="A303" t="s">
        <v>657</v>
      </c>
      <c r="B303" s="43">
        <v>13760.55</v>
      </c>
      <c r="C303" t="s">
        <v>657</v>
      </c>
      <c r="D303" s="43">
        <v>7559.75</v>
      </c>
      <c r="F303">
        <f t="shared" si="8"/>
        <v>1.4446134476409078E-3</v>
      </c>
      <c r="G303">
        <f t="shared" si="9"/>
        <v>-1.7448661294515166E-2</v>
      </c>
    </row>
    <row r="304" spans="1:7">
      <c r="A304" t="s">
        <v>658</v>
      </c>
      <c r="B304" s="43">
        <v>13740.7</v>
      </c>
      <c r="C304" t="s">
        <v>658</v>
      </c>
      <c r="D304" s="43">
        <v>7694</v>
      </c>
      <c r="F304">
        <f t="shared" si="8"/>
        <v>4.2389294510585263E-3</v>
      </c>
      <c r="G304">
        <f t="shared" si="9"/>
        <v>-1.312793807358581E-2</v>
      </c>
    </row>
    <row r="305" spans="1:7">
      <c r="A305" t="s">
        <v>659</v>
      </c>
      <c r="B305" s="43">
        <v>13682.7</v>
      </c>
      <c r="C305" t="s">
        <v>659</v>
      </c>
      <c r="D305" s="43">
        <v>7796.35</v>
      </c>
      <c r="F305">
        <f t="shared" si="8"/>
        <v>8.4648636298307878E-3</v>
      </c>
      <c r="G305">
        <f t="shared" si="9"/>
        <v>4.0050223753260727E-3</v>
      </c>
    </row>
    <row r="306" spans="1:7">
      <c r="A306" t="s">
        <v>660</v>
      </c>
      <c r="B306" s="43">
        <v>13567.85</v>
      </c>
      <c r="C306" t="s">
        <v>660</v>
      </c>
      <c r="D306" s="43">
        <v>7765.25</v>
      </c>
      <c r="F306">
        <f t="shared" si="8"/>
        <v>7.1543684057195911E-4</v>
      </c>
      <c r="G306">
        <f t="shared" si="9"/>
        <v>8.8933063091154452E-3</v>
      </c>
    </row>
    <row r="307" spans="1:7">
      <c r="A307" t="s">
        <v>661</v>
      </c>
      <c r="B307" s="43">
        <v>13558.15</v>
      </c>
      <c r="C307" t="s">
        <v>661</v>
      </c>
      <c r="D307" s="43">
        <v>7696.8</v>
      </c>
      <c r="F307">
        <f t="shared" si="8"/>
        <v>3.2781183748524789E-3</v>
      </c>
      <c r="G307">
        <f t="shared" si="9"/>
        <v>-4.7520220338653774E-3</v>
      </c>
    </row>
    <row r="308" spans="1:7">
      <c r="A308" t="s">
        <v>662</v>
      </c>
      <c r="B308" s="43">
        <v>13513.85</v>
      </c>
      <c r="C308" t="s">
        <v>662</v>
      </c>
      <c r="D308" s="43">
        <v>7733.55</v>
      </c>
      <c r="F308">
        <f t="shared" si="8"/>
        <v>2.6375729876915166E-3</v>
      </c>
      <c r="G308">
        <f t="shared" si="9"/>
        <v>-3.1670113753878848E-4</v>
      </c>
    </row>
    <row r="309" spans="1:7">
      <c r="A309" t="s">
        <v>663</v>
      </c>
      <c r="B309" s="43">
        <v>13478.3</v>
      </c>
      <c r="C309" t="s">
        <v>663</v>
      </c>
      <c r="D309" s="43">
        <v>7736</v>
      </c>
      <c r="F309">
        <f t="shared" si="8"/>
        <v>-3.7548691339409634E-3</v>
      </c>
      <c r="G309">
        <f t="shared" si="9"/>
        <v>3.4698576385510105E-3</v>
      </c>
    </row>
    <row r="310" spans="1:7">
      <c r="A310" t="s">
        <v>664</v>
      </c>
      <c r="B310" s="43">
        <v>13529.1</v>
      </c>
      <c r="C310" t="s">
        <v>664</v>
      </c>
      <c r="D310" s="43">
        <v>7709.25</v>
      </c>
      <c r="F310">
        <f t="shared" si="8"/>
        <v>1.0165796183813081E-2</v>
      </c>
      <c r="G310">
        <f t="shared" si="9"/>
        <v>-6.8854908730209274E-3</v>
      </c>
    </row>
    <row r="311" spans="1:7">
      <c r="A311" t="s">
        <v>665</v>
      </c>
      <c r="B311" s="43">
        <v>13392.95</v>
      </c>
      <c r="C311" t="s">
        <v>665</v>
      </c>
      <c r="D311" s="43">
        <v>7762.7</v>
      </c>
      <c r="F311">
        <f t="shared" si="8"/>
        <v>2.785317185481917E-3</v>
      </c>
      <c r="G311">
        <f t="shared" si="9"/>
        <v>2.492445179120395E-3</v>
      </c>
    </row>
    <row r="312" spans="1:7">
      <c r="A312" t="s">
        <v>666</v>
      </c>
      <c r="B312" s="43">
        <v>13355.75</v>
      </c>
      <c r="C312" t="s">
        <v>666</v>
      </c>
      <c r="D312" s="43">
        <v>7743.4</v>
      </c>
      <c r="F312">
        <f t="shared" si="8"/>
        <v>7.331118410384363E-3</v>
      </c>
      <c r="G312">
        <f t="shared" si="9"/>
        <v>-7.6571640939876451E-3</v>
      </c>
    </row>
    <row r="313" spans="1:7">
      <c r="A313" t="s">
        <v>667</v>
      </c>
      <c r="B313" s="43">
        <v>13258.55</v>
      </c>
      <c r="C313" t="s">
        <v>667</v>
      </c>
      <c r="D313" s="43">
        <v>7803.15</v>
      </c>
      <c r="F313">
        <f t="shared" si="8"/>
        <v>9.4907072537480097E-3</v>
      </c>
      <c r="G313">
        <f t="shared" si="9"/>
        <v>8.2761561421869079E-3</v>
      </c>
    </row>
    <row r="314" spans="1:7">
      <c r="A314" t="s">
        <v>668</v>
      </c>
      <c r="B314" s="43">
        <v>13133.9</v>
      </c>
      <c r="C314" t="s">
        <v>668</v>
      </c>
      <c r="D314" s="43">
        <v>7739.1</v>
      </c>
      <c r="F314">
        <f t="shared" si="8"/>
        <v>1.5365551425030599E-3</v>
      </c>
      <c r="G314">
        <f t="shared" si="9"/>
        <v>7.3905501977381549E-2</v>
      </c>
    </row>
    <row r="315" spans="1:7">
      <c r="A315" t="s">
        <v>669</v>
      </c>
      <c r="B315" s="43">
        <v>13113.75</v>
      </c>
      <c r="C315" t="s">
        <v>669</v>
      </c>
      <c r="D315" s="43">
        <v>7206.5</v>
      </c>
      <c r="F315">
        <f t="shared" si="8"/>
        <v>3.5853093855009455E-4</v>
      </c>
      <c r="G315">
        <f t="shared" si="9"/>
        <v>1.4757030006899763E-2</v>
      </c>
    </row>
    <row r="316" spans="1:7">
      <c r="A316" t="s">
        <v>670</v>
      </c>
      <c r="B316" s="43">
        <v>13109.05</v>
      </c>
      <c r="C316" t="s">
        <v>670</v>
      </c>
      <c r="D316" s="43">
        <v>7101.7</v>
      </c>
      <c r="F316">
        <f t="shared" si="8"/>
        <v>1.0802724970024435E-2</v>
      </c>
      <c r="G316">
        <f t="shared" si="9"/>
        <v>9.3663833537052099E-3</v>
      </c>
    </row>
    <row r="317" spans="1:7">
      <c r="A317" t="s">
        <v>671</v>
      </c>
      <c r="B317" s="43">
        <v>12968.95</v>
      </c>
      <c r="C317" t="s">
        <v>671</v>
      </c>
      <c r="D317" s="43">
        <v>7035.8</v>
      </c>
      <c r="F317">
        <f t="shared" si="8"/>
        <v>-1.3898513898513709E-3</v>
      </c>
      <c r="G317">
        <f t="shared" si="9"/>
        <v>5.9405940594059459E-3</v>
      </c>
    </row>
    <row r="318" spans="1:7">
      <c r="A318" t="s">
        <v>672</v>
      </c>
      <c r="B318" s="43">
        <v>12987</v>
      </c>
      <c r="C318" t="s">
        <v>672</v>
      </c>
      <c r="D318" s="43">
        <v>6994.25</v>
      </c>
      <c r="F318">
        <f t="shared" si="8"/>
        <v>1.000124432277727E-2</v>
      </c>
      <c r="G318">
        <f t="shared" si="9"/>
        <v>-8.7092705188712705E-3</v>
      </c>
    </row>
    <row r="319" spans="1:7">
      <c r="A319" t="s">
        <v>673</v>
      </c>
      <c r="B319" s="43">
        <v>12858.4</v>
      </c>
      <c r="C319" t="s">
        <v>673</v>
      </c>
      <c r="D319" s="43">
        <v>7055.7</v>
      </c>
      <c r="F319">
        <f t="shared" si="8"/>
        <v>-1.5070680919024304E-2</v>
      </c>
      <c r="G319">
        <f t="shared" si="9"/>
        <v>-1.4346781403665632E-2</v>
      </c>
    </row>
    <row r="320" spans="1:7">
      <c r="A320" t="s">
        <v>674</v>
      </c>
      <c r="B320" s="43">
        <v>13055.15</v>
      </c>
      <c r="C320" t="s">
        <v>674</v>
      </c>
      <c r="D320" s="43">
        <v>7158.4</v>
      </c>
      <c r="F320">
        <f t="shared" si="8"/>
        <v>9.956329850809631E-3</v>
      </c>
      <c r="G320">
        <f t="shared" si="9"/>
        <v>2.4421308718829415E-2</v>
      </c>
    </row>
    <row r="321" spans="1:7">
      <c r="A321" t="s">
        <v>675</v>
      </c>
      <c r="B321" s="43">
        <v>12926.45</v>
      </c>
      <c r="C321" t="s">
        <v>675</v>
      </c>
      <c r="D321" s="43">
        <v>6987.75</v>
      </c>
      <c r="F321">
        <f t="shared" si="8"/>
        <v>5.2414447412523213E-3</v>
      </c>
      <c r="G321">
        <f t="shared" si="9"/>
        <v>3.1439092142380165E-3</v>
      </c>
    </row>
    <row r="322" spans="1:7">
      <c r="A322" t="s">
        <v>676</v>
      </c>
      <c r="B322" s="43">
        <v>12859.05</v>
      </c>
      <c r="C322" t="s">
        <v>676</v>
      </c>
      <c r="D322" s="43">
        <v>6965.85</v>
      </c>
      <c r="F322">
        <f t="shared" si="8"/>
        <v>6.8393401035100609E-3</v>
      </c>
      <c r="G322">
        <f t="shared" si="9"/>
        <v>3.6620567834222406E-4</v>
      </c>
    </row>
    <row r="323" spans="1:7">
      <c r="A323" t="s">
        <v>677</v>
      </c>
      <c r="B323" s="43">
        <v>12771.7</v>
      </c>
      <c r="C323" t="s">
        <v>677</v>
      </c>
      <c r="D323" s="43">
        <v>6963.3</v>
      </c>
      <c r="F323">
        <f t="shared" si="8"/>
        <v>-1.2872683709156951E-2</v>
      </c>
      <c r="G323">
        <f t="shared" si="9"/>
        <v>-1.289993337397044E-2</v>
      </c>
    </row>
    <row r="324" spans="1:7">
      <c r="A324" t="s">
        <v>678</v>
      </c>
      <c r="B324" s="43">
        <v>12938.25</v>
      </c>
      <c r="C324" t="s">
        <v>678</v>
      </c>
      <c r="D324" s="43">
        <v>7054.3</v>
      </c>
      <c r="F324">
        <f t="shared" si="8"/>
        <v>4.9750664118934917E-3</v>
      </c>
      <c r="G324">
        <f t="shared" si="9"/>
        <v>1.0434795064062641E-2</v>
      </c>
    </row>
    <row r="325" spans="1:7">
      <c r="A325" t="s">
        <v>679</v>
      </c>
      <c r="B325" s="43">
        <v>12874.2</v>
      </c>
      <c r="C325" t="s">
        <v>679</v>
      </c>
      <c r="D325" s="43">
        <v>6981.45</v>
      </c>
      <c r="F325">
        <f t="shared" si="8"/>
        <v>1.2126619994575538E-2</v>
      </c>
      <c r="G325">
        <f t="shared" si="9"/>
        <v>2.528912875867384E-2</v>
      </c>
    </row>
    <row r="326" spans="1:7">
      <c r="A326" t="s">
        <v>680</v>
      </c>
      <c r="B326" s="43">
        <v>12719.95</v>
      </c>
      <c r="C326" t="s">
        <v>680</v>
      </c>
      <c r="D326" s="43">
        <v>6809.25</v>
      </c>
      <c r="F326">
        <f t="shared" si="8"/>
        <v>2.2969395152394601E-3</v>
      </c>
      <c r="G326">
        <f t="shared" si="9"/>
        <v>-4.036946839553357E-3</v>
      </c>
    </row>
    <row r="327" spans="1:7">
      <c r="A327" t="s">
        <v>681</v>
      </c>
      <c r="B327" s="43">
        <v>12690.8</v>
      </c>
      <c r="C327" t="s">
        <v>681</v>
      </c>
      <c r="D327" s="43">
        <v>6836.85</v>
      </c>
      <c r="F327">
        <f t="shared" si="8"/>
        <v>-4.5767757066157433E-3</v>
      </c>
      <c r="G327">
        <f t="shared" si="9"/>
        <v>-2.9894930257314822E-3</v>
      </c>
    </row>
    <row r="328" spans="1:7">
      <c r="A328" t="s">
        <v>682</v>
      </c>
      <c r="B328" s="43">
        <v>12749.15</v>
      </c>
      <c r="C328" t="s">
        <v>682</v>
      </c>
      <c r="D328" s="43">
        <v>6857.35</v>
      </c>
      <c r="F328">
        <f t="shared" ref="F328:F391" si="10">B328/B329-1</f>
        <v>9.3459793683843273E-3</v>
      </c>
      <c r="G328">
        <f t="shared" ref="G328:G391" si="11">D328/D329-1</f>
        <v>9.406119129455659E-3</v>
      </c>
    </row>
    <row r="329" spans="1:7">
      <c r="A329" t="s">
        <v>683</v>
      </c>
      <c r="B329" s="43">
        <v>12631.1</v>
      </c>
      <c r="C329" t="s">
        <v>683</v>
      </c>
      <c r="D329" s="43">
        <v>6793.45</v>
      </c>
      <c r="F329">
        <f t="shared" si="10"/>
        <v>1.3646522564310537E-2</v>
      </c>
      <c r="G329">
        <f t="shared" si="11"/>
        <v>-1.1452020110154781E-2</v>
      </c>
    </row>
    <row r="330" spans="1:7">
      <c r="A330" t="s">
        <v>684</v>
      </c>
      <c r="B330" s="43">
        <v>12461.05</v>
      </c>
      <c r="C330" t="s">
        <v>684</v>
      </c>
      <c r="D330" s="43">
        <v>6872.15</v>
      </c>
      <c r="F330">
        <f t="shared" si="10"/>
        <v>1.6104635280974833E-2</v>
      </c>
      <c r="G330">
        <f t="shared" si="11"/>
        <v>-5.1320284903585422E-3</v>
      </c>
    </row>
    <row r="331" spans="1:7">
      <c r="A331" t="s">
        <v>685</v>
      </c>
      <c r="B331" s="43">
        <v>12263.55</v>
      </c>
      <c r="C331" t="s">
        <v>685</v>
      </c>
      <c r="D331" s="43">
        <v>6907.6</v>
      </c>
      <c r="F331">
        <f t="shared" si="10"/>
        <v>1.1819014380832105E-2</v>
      </c>
      <c r="G331">
        <f t="shared" si="11"/>
        <v>-2.6110985788405094E-2</v>
      </c>
    </row>
    <row r="332" spans="1:7">
      <c r="A332" t="s">
        <v>686</v>
      </c>
      <c r="B332" s="43">
        <v>12120.3</v>
      </c>
      <c r="C332" t="s">
        <v>686</v>
      </c>
      <c r="D332" s="43">
        <v>7092.8</v>
      </c>
      <c r="F332">
        <f t="shared" si="10"/>
        <v>1.7785615316790571E-2</v>
      </c>
      <c r="G332">
        <f t="shared" si="11"/>
        <v>1.9952401837777911E-2</v>
      </c>
    </row>
    <row r="333" spans="1:7">
      <c r="A333" t="s">
        <v>687</v>
      </c>
      <c r="B333" s="43">
        <v>11908.5</v>
      </c>
      <c r="C333" t="s">
        <v>687</v>
      </c>
      <c r="D333" s="43">
        <v>6954.05</v>
      </c>
      <c r="F333">
        <f t="shared" si="10"/>
        <v>8.0416472679560869E-3</v>
      </c>
      <c r="G333">
        <f t="shared" si="11"/>
        <v>5.8871603491794655E-3</v>
      </c>
    </row>
    <row r="334" spans="1:7">
      <c r="A334" t="s">
        <v>688</v>
      </c>
      <c r="B334" s="43">
        <v>11813.5</v>
      </c>
      <c r="C334" t="s">
        <v>688</v>
      </c>
      <c r="D334" s="43">
        <v>6913.35</v>
      </c>
      <c r="F334">
        <f t="shared" si="10"/>
        <v>1.237022405230892E-2</v>
      </c>
      <c r="G334">
        <f t="shared" si="11"/>
        <v>6.5517919150888115E-3</v>
      </c>
    </row>
    <row r="335" spans="1:7">
      <c r="A335" t="s">
        <v>689</v>
      </c>
      <c r="B335" s="43">
        <v>11669.15</v>
      </c>
      <c r="C335" t="s">
        <v>689</v>
      </c>
      <c r="D335" s="43">
        <v>6868.35</v>
      </c>
      <c r="F335">
        <f t="shared" si="10"/>
        <v>2.297636226207711E-3</v>
      </c>
      <c r="G335">
        <f t="shared" si="11"/>
        <v>-1.3897762431534066E-2</v>
      </c>
    </row>
    <row r="336" spans="1:7">
      <c r="A336" t="s">
        <v>690</v>
      </c>
      <c r="B336" s="43">
        <v>11642.4</v>
      </c>
      <c r="C336" t="s">
        <v>690</v>
      </c>
      <c r="D336" s="43">
        <v>6965.15</v>
      </c>
      <c r="F336">
        <f t="shared" si="10"/>
        <v>-2.4334235870719922E-3</v>
      </c>
      <c r="G336">
        <f t="shared" si="11"/>
        <v>-2.1432485212919961E-2</v>
      </c>
    </row>
    <row r="337" spans="1:7">
      <c r="A337" t="s">
        <v>691</v>
      </c>
      <c r="B337" s="43">
        <v>11670.8</v>
      </c>
      <c r="C337" t="s">
        <v>691</v>
      </c>
      <c r="D337" s="43">
        <v>7117.7</v>
      </c>
      <c r="F337">
        <f t="shared" si="10"/>
        <v>-5.0129586686673555E-3</v>
      </c>
      <c r="G337">
        <f t="shared" si="11"/>
        <v>-9.5114840559139546E-3</v>
      </c>
    </row>
    <row r="338" spans="1:7">
      <c r="A338" t="s">
        <v>692</v>
      </c>
      <c r="B338" s="43">
        <v>11729.6</v>
      </c>
      <c r="C338" t="s">
        <v>692</v>
      </c>
      <c r="D338" s="43">
        <v>7186.05</v>
      </c>
      <c r="F338">
        <f t="shared" si="10"/>
        <v>-1.3440543677561423E-2</v>
      </c>
      <c r="G338">
        <f t="shared" si="11"/>
        <v>3.8625949932946657E-3</v>
      </c>
    </row>
    <row r="339" spans="1:7">
      <c r="A339" t="s">
        <v>693</v>
      </c>
      <c r="B339" s="43">
        <v>11889.4</v>
      </c>
      <c r="C339" t="s">
        <v>693</v>
      </c>
      <c r="D339" s="43">
        <v>7158.4</v>
      </c>
      <c r="F339">
        <f t="shared" si="10"/>
        <v>1.0337575152429279E-2</v>
      </c>
      <c r="G339">
        <f t="shared" si="11"/>
        <v>1.4685037137835089E-2</v>
      </c>
    </row>
    <row r="340" spans="1:7">
      <c r="A340" t="s">
        <v>694</v>
      </c>
      <c r="B340" s="43">
        <v>11767.75</v>
      </c>
      <c r="C340" t="s">
        <v>694</v>
      </c>
      <c r="D340" s="43">
        <v>7054.8</v>
      </c>
      <c r="F340">
        <f t="shared" si="10"/>
        <v>-1.362910560042252E-2</v>
      </c>
      <c r="G340">
        <f t="shared" si="11"/>
        <v>-6.8208214549677626E-3</v>
      </c>
    </row>
    <row r="341" spans="1:7">
      <c r="A341" t="s">
        <v>695</v>
      </c>
      <c r="B341" s="43">
        <v>11930.35</v>
      </c>
      <c r="C341" t="s">
        <v>695</v>
      </c>
      <c r="D341" s="43">
        <v>7103.25</v>
      </c>
      <c r="F341">
        <f t="shared" si="10"/>
        <v>2.8495895834470542E-3</v>
      </c>
      <c r="G341">
        <f t="shared" si="11"/>
        <v>4.2824320455696618E-2</v>
      </c>
    </row>
    <row r="342" spans="1:7">
      <c r="A342" t="s">
        <v>696</v>
      </c>
      <c r="B342" s="43">
        <v>11896.45</v>
      </c>
      <c r="C342" t="s">
        <v>696</v>
      </c>
      <c r="D342" s="43">
        <v>6811.55</v>
      </c>
      <c r="F342">
        <f t="shared" si="10"/>
        <v>-3.4512655338361231E-3</v>
      </c>
      <c r="G342">
        <f t="shared" si="11"/>
        <v>-7.3303846630282665E-3</v>
      </c>
    </row>
    <row r="343" spans="1:7">
      <c r="A343" t="s">
        <v>697</v>
      </c>
      <c r="B343" s="43">
        <v>11937.65</v>
      </c>
      <c r="C343" t="s">
        <v>697</v>
      </c>
      <c r="D343" s="43">
        <v>6861.85</v>
      </c>
      <c r="F343">
        <f t="shared" si="10"/>
        <v>3.4336964561898498E-3</v>
      </c>
      <c r="G343">
        <f t="shared" si="11"/>
        <v>2.5202349297255289E-3</v>
      </c>
    </row>
    <row r="344" spans="1:7">
      <c r="A344" t="s">
        <v>698</v>
      </c>
      <c r="B344" s="43">
        <v>11896.8</v>
      </c>
      <c r="C344" t="s">
        <v>698</v>
      </c>
      <c r="D344" s="43">
        <v>6844.6</v>
      </c>
      <c r="F344">
        <f t="shared" si="10"/>
        <v>2.0003284749916528E-3</v>
      </c>
      <c r="G344">
        <f t="shared" si="11"/>
        <v>-1.072687337181355E-3</v>
      </c>
    </row>
    <row r="345" spans="1:7">
      <c r="A345" t="s">
        <v>699</v>
      </c>
      <c r="B345" s="43">
        <v>11873.05</v>
      </c>
      <c r="C345" t="s">
        <v>699</v>
      </c>
      <c r="D345" s="43">
        <v>6851.95</v>
      </c>
      <c r="F345">
        <f t="shared" si="10"/>
        <v>9.4028029874726471E-3</v>
      </c>
      <c r="G345">
        <f t="shared" si="11"/>
        <v>-6.2292419034358781E-3</v>
      </c>
    </row>
    <row r="346" spans="1:7">
      <c r="A346" t="s">
        <v>700</v>
      </c>
      <c r="B346" s="43">
        <v>11762.45</v>
      </c>
      <c r="C346" t="s">
        <v>700</v>
      </c>
      <c r="D346" s="43">
        <v>6894.9</v>
      </c>
      <c r="F346">
        <f t="shared" si="10"/>
        <v>7.0288989627880216E-3</v>
      </c>
      <c r="G346">
        <f t="shared" si="11"/>
        <v>3.3369120506043792E-4</v>
      </c>
    </row>
    <row r="347" spans="1:7">
      <c r="A347" t="s">
        <v>701</v>
      </c>
      <c r="B347" s="43">
        <v>11680.35</v>
      </c>
      <c r="C347" t="s">
        <v>701</v>
      </c>
      <c r="D347" s="43">
        <v>6892.6</v>
      </c>
      <c r="F347">
        <f t="shared" si="10"/>
        <v>-2.4283584146753912E-2</v>
      </c>
      <c r="G347">
        <f t="shared" si="11"/>
        <v>-1.5673309674609226E-2</v>
      </c>
    </row>
    <row r="348" spans="1:7">
      <c r="A348" t="s">
        <v>702</v>
      </c>
      <c r="B348" s="43">
        <v>11971.05</v>
      </c>
      <c r="C348" t="s">
        <v>702</v>
      </c>
      <c r="D348" s="43">
        <v>7002.35</v>
      </c>
      <c r="F348">
        <f t="shared" si="10"/>
        <v>3.0625497507226207E-3</v>
      </c>
      <c r="G348">
        <f t="shared" si="11"/>
        <v>-4.3438695275063166E-3</v>
      </c>
    </row>
    <row r="349" spans="1:7">
      <c r="A349" t="s">
        <v>703</v>
      </c>
      <c r="B349" s="43">
        <v>11934.5</v>
      </c>
      <c r="C349" t="s">
        <v>703</v>
      </c>
      <c r="D349" s="43">
        <v>7032.9</v>
      </c>
      <c r="F349">
        <f t="shared" si="10"/>
        <v>2.9754545949822742E-4</v>
      </c>
      <c r="G349">
        <f t="shared" si="11"/>
        <v>-1.453763320325363E-2</v>
      </c>
    </row>
    <row r="350" spans="1:7">
      <c r="A350" t="s">
        <v>704</v>
      </c>
      <c r="B350" s="43">
        <v>11930.95</v>
      </c>
      <c r="C350" t="s">
        <v>704</v>
      </c>
      <c r="D350" s="43">
        <v>7136.65</v>
      </c>
      <c r="F350">
        <f t="shared" si="10"/>
        <v>1.4058854140437393E-3</v>
      </c>
      <c r="G350">
        <f t="shared" si="11"/>
        <v>1.0513423198912575E-2</v>
      </c>
    </row>
    <row r="351" spans="1:7">
      <c r="A351" t="s">
        <v>705</v>
      </c>
      <c r="B351" s="43">
        <v>11914.2</v>
      </c>
      <c r="C351" t="s">
        <v>705</v>
      </c>
      <c r="D351" s="43">
        <v>7062.4</v>
      </c>
      <c r="F351">
        <f t="shared" si="10"/>
        <v>6.7260405928379896E-3</v>
      </c>
      <c r="G351">
        <f t="shared" si="11"/>
        <v>-2.464741484636046E-3</v>
      </c>
    </row>
    <row r="352" spans="1:7">
      <c r="A352" t="s">
        <v>706</v>
      </c>
      <c r="B352" s="43">
        <v>11834.6</v>
      </c>
      <c r="C352" t="s">
        <v>706</v>
      </c>
      <c r="D352" s="43">
        <v>7079.85</v>
      </c>
      <c r="F352">
        <f t="shared" si="10"/>
        <v>8.1566763354161687E-3</v>
      </c>
      <c r="G352">
        <f t="shared" si="11"/>
        <v>4.6758148973309321E-3</v>
      </c>
    </row>
    <row r="353" spans="1:7">
      <c r="A353" t="s">
        <v>707</v>
      </c>
      <c r="B353" s="43">
        <v>11738.85</v>
      </c>
      <c r="C353" t="s">
        <v>707</v>
      </c>
      <c r="D353" s="43">
        <v>7046.9</v>
      </c>
      <c r="F353">
        <f t="shared" si="10"/>
        <v>6.555254493071816E-3</v>
      </c>
      <c r="G353">
        <f t="shared" si="11"/>
        <v>2.2415994428645947E-2</v>
      </c>
    </row>
    <row r="354" spans="1:7">
      <c r="A354" t="s">
        <v>708</v>
      </c>
      <c r="B354" s="43">
        <v>11662.4</v>
      </c>
      <c r="C354" t="s">
        <v>708</v>
      </c>
      <c r="D354" s="43">
        <v>6892.4</v>
      </c>
      <c r="F354">
        <f t="shared" si="10"/>
        <v>1.3826407090108406E-2</v>
      </c>
      <c r="G354">
        <f t="shared" si="11"/>
        <v>1.0786276278258011E-2</v>
      </c>
    </row>
    <row r="355" spans="1:7">
      <c r="A355" t="s">
        <v>709</v>
      </c>
      <c r="B355" s="43">
        <v>11503.35</v>
      </c>
      <c r="C355" t="s">
        <v>709</v>
      </c>
      <c r="D355" s="43">
        <v>6818.85</v>
      </c>
      <c r="F355">
        <f t="shared" si="10"/>
        <v>7.5676954002601438E-3</v>
      </c>
      <c r="G355">
        <f t="shared" si="11"/>
        <v>3.3179818430617569E-3</v>
      </c>
    </row>
    <row r="356" spans="1:7">
      <c r="A356" t="s">
        <v>710</v>
      </c>
      <c r="B356" s="43">
        <v>11416.95</v>
      </c>
      <c r="C356" t="s">
        <v>710</v>
      </c>
      <c r="D356" s="43">
        <v>6796.3</v>
      </c>
      <c r="F356">
        <f t="shared" si="10"/>
        <v>1.5061057741463824E-2</v>
      </c>
      <c r="G356">
        <f t="shared" si="11"/>
        <v>7.8372346499195888E-3</v>
      </c>
    </row>
    <row r="357" spans="1:7">
      <c r="A357" t="s">
        <v>711</v>
      </c>
      <c r="B357" s="43">
        <v>11247.55</v>
      </c>
      <c r="C357" t="s">
        <v>711</v>
      </c>
      <c r="D357" s="43">
        <v>6743.45</v>
      </c>
      <c r="F357">
        <f t="shared" si="10"/>
        <v>2.2410536070716081E-3</v>
      </c>
      <c r="G357">
        <f t="shared" si="11"/>
        <v>1.0381520892810414E-4</v>
      </c>
    </row>
    <row r="358" spans="1:7">
      <c r="A358" t="s">
        <v>712</v>
      </c>
      <c r="B358" s="43">
        <v>11222.4</v>
      </c>
      <c r="C358" t="s">
        <v>712</v>
      </c>
      <c r="D358" s="43">
        <v>6742.75</v>
      </c>
      <c r="F358">
        <f t="shared" si="10"/>
        <v>-4.5869312539237317E-4</v>
      </c>
      <c r="G358">
        <f t="shared" si="11"/>
        <v>5.9301805161868781E-3</v>
      </c>
    </row>
    <row r="359" spans="1:7">
      <c r="A359" t="s">
        <v>713</v>
      </c>
      <c r="B359" s="43">
        <v>11227.55</v>
      </c>
      <c r="C359" t="s">
        <v>713</v>
      </c>
      <c r="D359" s="43">
        <v>6703</v>
      </c>
      <c r="F359">
        <f t="shared" si="10"/>
        <v>1.6044885862310787E-2</v>
      </c>
      <c r="G359">
        <f t="shared" si="11"/>
        <v>3.1595795435307883E-2</v>
      </c>
    </row>
    <row r="360" spans="1:7">
      <c r="A360" t="s">
        <v>714</v>
      </c>
      <c r="B360" s="43">
        <v>11050.25</v>
      </c>
      <c r="C360" t="s">
        <v>714</v>
      </c>
      <c r="D360" s="43">
        <v>6497.7</v>
      </c>
      <c r="F360">
        <f t="shared" si="10"/>
        <v>2.2645769997825305E-2</v>
      </c>
      <c r="G360">
        <f t="shared" si="11"/>
        <v>3.1757625799895273E-2</v>
      </c>
    </row>
    <row r="361" spans="1:7">
      <c r="A361" t="s">
        <v>715</v>
      </c>
      <c r="B361" s="43">
        <v>10805.55</v>
      </c>
      <c r="C361" t="s">
        <v>715</v>
      </c>
      <c r="D361" s="43">
        <v>6297.7</v>
      </c>
      <c r="F361">
        <f t="shared" si="10"/>
        <v>-2.9312288613303372E-2</v>
      </c>
      <c r="G361">
        <f t="shared" si="11"/>
        <v>-3.1316813560364865E-2</v>
      </c>
    </row>
    <row r="362" spans="1:7">
      <c r="A362" t="s">
        <v>716</v>
      </c>
      <c r="B362" s="43">
        <v>11131.85</v>
      </c>
      <c r="C362" t="s">
        <v>716</v>
      </c>
      <c r="D362" s="43">
        <v>6501.3</v>
      </c>
      <c r="F362">
        <f t="shared" si="10"/>
        <v>-1.9545171311632359E-3</v>
      </c>
      <c r="G362">
        <f t="shared" si="11"/>
        <v>9.4324242494818744E-3</v>
      </c>
    </row>
    <row r="363" spans="1:7">
      <c r="A363" t="s">
        <v>717</v>
      </c>
      <c r="B363" s="43">
        <v>11153.65</v>
      </c>
      <c r="C363" t="s">
        <v>717</v>
      </c>
      <c r="D363" s="43">
        <v>6440.55</v>
      </c>
      <c r="F363">
        <f t="shared" si="10"/>
        <v>-8.6129122576229511E-3</v>
      </c>
      <c r="G363">
        <f t="shared" si="11"/>
        <v>-2.8127569998264601E-2</v>
      </c>
    </row>
    <row r="364" spans="1:7">
      <c r="A364" t="s">
        <v>718</v>
      </c>
      <c r="B364" s="43">
        <v>11250.55</v>
      </c>
      <c r="C364" t="s">
        <v>718</v>
      </c>
      <c r="D364" s="43">
        <v>6626.95</v>
      </c>
      <c r="F364">
        <f t="shared" si="10"/>
        <v>-2.2112221261283316E-2</v>
      </c>
      <c r="G364">
        <f t="shared" si="11"/>
        <v>-4.8501381959151435E-2</v>
      </c>
    </row>
    <row r="365" spans="1:7">
      <c r="A365" t="s">
        <v>719</v>
      </c>
      <c r="B365" s="43">
        <v>11504.95</v>
      </c>
      <c r="C365" t="s">
        <v>719</v>
      </c>
      <c r="D365" s="43">
        <v>6964.75</v>
      </c>
      <c r="F365">
        <f t="shared" si="10"/>
        <v>-9.6820972377797965E-4</v>
      </c>
      <c r="G365">
        <f t="shared" si="11"/>
        <v>-1.7090398470190671E-2</v>
      </c>
    </row>
    <row r="366" spans="1:7">
      <c r="A366" t="s">
        <v>720</v>
      </c>
      <c r="B366" s="43">
        <v>11516.1</v>
      </c>
      <c r="C366" t="s">
        <v>720</v>
      </c>
      <c r="D366" s="43">
        <v>7085.85</v>
      </c>
      <c r="F366">
        <f t="shared" si="10"/>
        <v>-7.6220103321541499E-3</v>
      </c>
      <c r="G366">
        <f t="shared" si="11"/>
        <v>3.9529891824114927E-3</v>
      </c>
    </row>
    <row r="367" spans="1:7">
      <c r="A367" t="s">
        <v>721</v>
      </c>
      <c r="B367" s="43">
        <v>11604.55</v>
      </c>
      <c r="C367" t="s">
        <v>721</v>
      </c>
      <c r="D367" s="43">
        <v>7057.95</v>
      </c>
      <c r="F367">
        <f t="shared" si="10"/>
        <v>7.182037528858265E-3</v>
      </c>
      <c r="G367">
        <f t="shared" si="11"/>
        <v>7.3020644283117164E-4</v>
      </c>
    </row>
    <row r="368" spans="1:7">
      <c r="A368" t="s">
        <v>722</v>
      </c>
      <c r="B368" s="43">
        <v>11521.8</v>
      </c>
      <c r="C368" t="s">
        <v>722</v>
      </c>
      <c r="D368" s="43">
        <v>7052.8</v>
      </c>
      <c r="F368">
        <f t="shared" si="10"/>
        <v>7.1459477886897105E-3</v>
      </c>
      <c r="G368">
        <f t="shared" si="11"/>
        <v>-1.0667919790709579E-2</v>
      </c>
    </row>
    <row r="369" spans="1:7">
      <c r="A369" t="s">
        <v>723</v>
      </c>
      <c r="B369" s="43">
        <v>11440.05</v>
      </c>
      <c r="C369" t="s">
        <v>723</v>
      </c>
      <c r="D369" s="43">
        <v>7128.85</v>
      </c>
      <c r="F369">
        <f t="shared" si="10"/>
        <v>-2.1283184103905173E-3</v>
      </c>
      <c r="G369">
        <f t="shared" si="11"/>
        <v>-9.0010564946618743E-3</v>
      </c>
    </row>
    <row r="370" spans="1:7">
      <c r="A370" t="s">
        <v>724</v>
      </c>
      <c r="B370" s="43">
        <v>11464.45</v>
      </c>
      <c r="C370" t="s">
        <v>724</v>
      </c>
      <c r="D370" s="43">
        <v>7193.6</v>
      </c>
      <c r="F370">
        <f t="shared" si="10"/>
        <v>1.3275978775904029E-3</v>
      </c>
      <c r="G370">
        <f t="shared" si="11"/>
        <v>-5.2615931357296031E-3</v>
      </c>
    </row>
    <row r="371" spans="1:7">
      <c r="A371" t="s">
        <v>725</v>
      </c>
      <c r="B371" s="43">
        <v>11449.25</v>
      </c>
      <c r="C371" t="s">
        <v>725</v>
      </c>
      <c r="D371" s="43">
        <v>7231.65</v>
      </c>
      <c r="F371">
        <f t="shared" si="10"/>
        <v>1.5184429863450921E-2</v>
      </c>
      <c r="G371">
        <f t="shared" si="11"/>
        <v>2.2729635147775706E-3</v>
      </c>
    </row>
    <row r="372" spans="1:7">
      <c r="A372" t="s">
        <v>726</v>
      </c>
      <c r="B372" s="43">
        <v>11278</v>
      </c>
      <c r="C372" t="s">
        <v>726</v>
      </c>
      <c r="D372" s="43">
        <v>7215.25</v>
      </c>
      <c r="F372">
        <f t="shared" si="10"/>
        <v>-3.4769623630973578E-3</v>
      </c>
      <c r="G372">
        <f t="shared" si="11"/>
        <v>-1.211240310077466E-3</v>
      </c>
    </row>
    <row r="373" spans="1:7">
      <c r="A373" t="s">
        <v>727</v>
      </c>
      <c r="B373" s="43">
        <v>11317.35</v>
      </c>
      <c r="C373" t="s">
        <v>727</v>
      </c>
      <c r="D373" s="43">
        <v>7224</v>
      </c>
      <c r="F373">
        <f t="shared" si="10"/>
        <v>-3.3201086741140307E-3</v>
      </c>
      <c r="G373">
        <f t="shared" si="11"/>
        <v>2.0598822329955802E-3</v>
      </c>
    </row>
    <row r="374" spans="1:7">
      <c r="A374" t="s">
        <v>728</v>
      </c>
      <c r="B374" s="43">
        <v>11355.05</v>
      </c>
      <c r="C374" t="s">
        <v>728</v>
      </c>
      <c r="D374" s="43">
        <v>7209.15</v>
      </c>
      <c r="F374">
        <f t="shared" si="10"/>
        <v>1.8705029623649061E-3</v>
      </c>
      <c r="G374">
        <f t="shared" si="11"/>
        <v>2.6494763633329033E-3</v>
      </c>
    </row>
    <row r="375" spans="1:7">
      <c r="A375" t="s">
        <v>729</v>
      </c>
      <c r="B375" s="43">
        <v>11333.85</v>
      </c>
      <c r="C375" t="s">
        <v>729</v>
      </c>
      <c r="D375" s="43">
        <v>7190.1</v>
      </c>
      <c r="F375">
        <f t="shared" si="10"/>
        <v>-1.6794694403359012E-2</v>
      </c>
      <c r="G375">
        <f t="shared" si="11"/>
        <v>1.6613409495800591E-2</v>
      </c>
    </row>
    <row r="376" spans="1:7">
      <c r="A376" t="s">
        <v>730</v>
      </c>
      <c r="B376" s="43">
        <v>11527.45</v>
      </c>
      <c r="C376" t="s">
        <v>730</v>
      </c>
      <c r="D376" s="43">
        <v>7072.6</v>
      </c>
      <c r="F376">
        <f t="shared" si="10"/>
        <v>-6.5452969224089053E-4</v>
      </c>
      <c r="G376">
        <f t="shared" si="11"/>
        <v>2.1941263591373827E-2</v>
      </c>
    </row>
    <row r="377" spans="1:7">
      <c r="A377" t="s">
        <v>731</v>
      </c>
      <c r="B377" s="43">
        <v>11535</v>
      </c>
      <c r="C377" t="s">
        <v>731</v>
      </c>
      <c r="D377" s="43">
        <v>6920.75</v>
      </c>
      <c r="F377">
        <f t="shared" si="10"/>
        <v>5.6450382511279429E-3</v>
      </c>
      <c r="G377">
        <f t="shared" si="11"/>
        <v>2.1866153077552131E-3</v>
      </c>
    </row>
    <row r="378" spans="1:7">
      <c r="A378" t="s">
        <v>732</v>
      </c>
      <c r="B378" s="43">
        <v>11470.25</v>
      </c>
      <c r="C378" t="s">
        <v>732</v>
      </c>
      <c r="D378" s="43">
        <v>6905.65</v>
      </c>
      <c r="F378">
        <f t="shared" si="10"/>
        <v>7.2667398463226451E-3</v>
      </c>
      <c r="G378">
        <f t="shared" si="11"/>
        <v>9.6053333723200574E-3</v>
      </c>
    </row>
    <row r="379" spans="1:7">
      <c r="A379" t="s">
        <v>733</v>
      </c>
      <c r="B379" s="43">
        <v>11387.5</v>
      </c>
      <c r="C379" t="s">
        <v>733</v>
      </c>
      <c r="D379" s="43">
        <v>6839.95</v>
      </c>
      <c r="F379">
        <f t="shared" si="10"/>
        <v>-2.2330780589992827E-2</v>
      </c>
      <c r="G379">
        <f t="shared" si="11"/>
        <v>-3.7182753621148423E-2</v>
      </c>
    </row>
    <row r="380" spans="1:7">
      <c r="A380" t="s">
        <v>734</v>
      </c>
      <c r="B380" s="43">
        <v>11647.6</v>
      </c>
      <c r="C380" t="s">
        <v>734</v>
      </c>
      <c r="D380" s="43">
        <v>7104.1</v>
      </c>
      <c r="F380">
        <f t="shared" si="10"/>
        <v>7.6432294482773333E-3</v>
      </c>
      <c r="G380">
        <f t="shared" si="11"/>
        <v>8.593970132431128E-4</v>
      </c>
    </row>
    <row r="381" spans="1:7">
      <c r="A381" t="s">
        <v>735</v>
      </c>
      <c r="B381" s="43">
        <v>11559.25</v>
      </c>
      <c r="C381" t="s">
        <v>735</v>
      </c>
      <c r="D381" s="43">
        <v>7098</v>
      </c>
      <c r="F381">
        <f t="shared" si="10"/>
        <v>8.3552677148990284E-4</v>
      </c>
      <c r="G381">
        <f t="shared" si="11"/>
        <v>1.274853217096017E-2</v>
      </c>
    </row>
    <row r="382" spans="1:7">
      <c r="A382" t="s">
        <v>736</v>
      </c>
      <c r="B382" s="43">
        <v>11549.6</v>
      </c>
      <c r="C382" t="s">
        <v>736</v>
      </c>
      <c r="D382" s="43">
        <v>7008.65</v>
      </c>
      <c r="F382">
        <f t="shared" si="10"/>
        <v>6.7423565560373877E-3</v>
      </c>
      <c r="G382">
        <f t="shared" si="11"/>
        <v>-1.424763887228464E-2</v>
      </c>
    </row>
    <row r="383" spans="1:7">
      <c r="A383" t="s">
        <v>737</v>
      </c>
      <c r="B383" s="43">
        <v>11472.25</v>
      </c>
      <c r="C383" t="s">
        <v>737</v>
      </c>
      <c r="D383" s="43">
        <v>7109.95</v>
      </c>
      <c r="F383">
        <f t="shared" si="10"/>
        <v>5.0582351120009861E-4</v>
      </c>
      <c r="G383">
        <f t="shared" si="11"/>
        <v>3.8757500882455886E-3</v>
      </c>
    </row>
    <row r="384" spans="1:7">
      <c r="A384" t="s">
        <v>738</v>
      </c>
      <c r="B384" s="43">
        <v>11466.45</v>
      </c>
      <c r="C384" t="s">
        <v>738</v>
      </c>
      <c r="D384" s="43">
        <v>7082.5</v>
      </c>
      <c r="F384">
        <f t="shared" si="10"/>
        <v>8.3409546589749972E-3</v>
      </c>
      <c r="G384">
        <f t="shared" si="11"/>
        <v>1.5703427506094991E-2</v>
      </c>
    </row>
    <row r="385" spans="1:7">
      <c r="A385" t="s">
        <v>739</v>
      </c>
      <c r="B385" s="43">
        <v>11371.6</v>
      </c>
      <c r="C385" t="s">
        <v>739</v>
      </c>
      <c r="D385" s="43">
        <v>6973</v>
      </c>
      <c r="F385">
        <f t="shared" si="10"/>
        <v>5.2509679814713994E-3</v>
      </c>
      <c r="G385">
        <f t="shared" si="11"/>
        <v>-2.437380819246826E-4</v>
      </c>
    </row>
    <row r="386" spans="1:7">
      <c r="A386" t="s">
        <v>740</v>
      </c>
      <c r="B386" s="43">
        <v>11312.2</v>
      </c>
      <c r="C386" t="s">
        <v>740</v>
      </c>
      <c r="D386" s="43">
        <v>6974.7</v>
      </c>
      <c r="F386">
        <f t="shared" si="10"/>
        <v>-8.4323831562707063E-3</v>
      </c>
      <c r="G386">
        <f t="shared" si="11"/>
        <v>-2.2316638770868424E-3</v>
      </c>
    </row>
    <row r="387" spans="1:7">
      <c r="A387" t="s">
        <v>741</v>
      </c>
      <c r="B387" s="43">
        <v>11408.4</v>
      </c>
      <c r="C387" t="s">
        <v>741</v>
      </c>
      <c r="D387" s="43">
        <v>6990.3</v>
      </c>
      <c r="F387">
        <f t="shared" si="10"/>
        <v>2.024531525161688E-3</v>
      </c>
      <c r="G387">
        <f t="shared" si="11"/>
        <v>1.4101057579318343E-2</v>
      </c>
    </row>
    <row r="388" spans="1:7">
      <c r="A388" t="s">
        <v>742</v>
      </c>
      <c r="B388" s="43">
        <v>11385.35</v>
      </c>
      <c r="C388" t="s">
        <v>742</v>
      </c>
      <c r="D388" s="43">
        <v>6893.1</v>
      </c>
      <c r="F388">
        <f t="shared" si="10"/>
        <v>1.2292057508157761E-2</v>
      </c>
      <c r="G388">
        <f t="shared" si="11"/>
        <v>1.8423852018202291E-2</v>
      </c>
    </row>
    <row r="389" spans="1:7">
      <c r="A389" t="s">
        <v>743</v>
      </c>
      <c r="B389" s="43">
        <v>11247.1</v>
      </c>
      <c r="C389" t="s">
        <v>743</v>
      </c>
      <c r="D389" s="43">
        <v>6768.4</v>
      </c>
      <c r="F389">
        <f t="shared" si="10"/>
        <v>6.1457811493594861E-3</v>
      </c>
      <c r="G389">
        <f t="shared" si="11"/>
        <v>2.7351932242494215E-2</v>
      </c>
    </row>
    <row r="390" spans="1:7">
      <c r="A390" t="s">
        <v>744</v>
      </c>
      <c r="B390" s="43">
        <v>11178.4</v>
      </c>
      <c r="C390" t="s">
        <v>744</v>
      </c>
      <c r="D390" s="43">
        <v>6588.2</v>
      </c>
      <c r="F390">
        <f t="shared" si="10"/>
        <v>-1.0800454849143271E-2</v>
      </c>
      <c r="G390">
        <f t="shared" si="11"/>
        <v>-2.1309782891267393E-2</v>
      </c>
    </row>
    <row r="391" spans="1:7">
      <c r="A391" t="s">
        <v>745</v>
      </c>
      <c r="B391" s="43">
        <v>11300.45</v>
      </c>
      <c r="C391" t="s">
        <v>745</v>
      </c>
      <c r="D391" s="43">
        <v>6731.65</v>
      </c>
      <c r="F391">
        <f t="shared" si="10"/>
        <v>-7.0301722613264062E-4</v>
      </c>
      <c r="G391">
        <f t="shared" si="11"/>
        <v>2.0058541223999526E-4</v>
      </c>
    </row>
    <row r="392" spans="1:7">
      <c r="A392" t="s">
        <v>746</v>
      </c>
      <c r="B392" s="43">
        <v>11308.4</v>
      </c>
      <c r="C392" t="s">
        <v>746</v>
      </c>
      <c r="D392" s="43">
        <v>6730.3</v>
      </c>
      <c r="F392">
        <f t="shared" ref="F392:F455" si="12">B392/B393-1</f>
        <v>-1.2453080150144347E-3</v>
      </c>
      <c r="G392">
        <f t="shared" ref="G392:G455" si="13">D392/D393-1</f>
        <v>1.2196956024784988E-2</v>
      </c>
    </row>
    <row r="393" spans="1:7">
      <c r="A393" t="s">
        <v>747</v>
      </c>
      <c r="B393" s="43">
        <v>11322.5</v>
      </c>
      <c r="C393" t="s">
        <v>747</v>
      </c>
      <c r="D393" s="43">
        <v>6649.2</v>
      </c>
      <c r="F393">
        <f t="shared" si="12"/>
        <v>4.6450135978670648E-3</v>
      </c>
      <c r="G393">
        <f t="shared" si="13"/>
        <v>6.0978377642271209E-3</v>
      </c>
    </row>
    <row r="394" spans="1:7">
      <c r="A394" t="s">
        <v>748</v>
      </c>
      <c r="B394" s="43">
        <v>11270.15</v>
      </c>
      <c r="C394" t="s">
        <v>748</v>
      </c>
      <c r="D394" s="43">
        <v>6608.9</v>
      </c>
      <c r="F394">
        <f t="shared" si="12"/>
        <v>5.0026529220041915E-3</v>
      </c>
      <c r="G394">
        <f t="shared" si="13"/>
        <v>-1.0495583171133416E-2</v>
      </c>
    </row>
    <row r="395" spans="1:7">
      <c r="A395" t="s">
        <v>749</v>
      </c>
      <c r="B395" s="43">
        <v>11214.05</v>
      </c>
      <c r="C395" t="s">
        <v>749</v>
      </c>
      <c r="D395" s="43">
        <v>6679</v>
      </c>
      <c r="F395">
        <f t="shared" si="12"/>
        <v>1.2410548073016336E-3</v>
      </c>
      <c r="G395">
        <f t="shared" si="13"/>
        <v>1.8800289821911953E-2</v>
      </c>
    </row>
    <row r="396" spans="1:7">
      <c r="A396" t="s">
        <v>750</v>
      </c>
      <c r="B396" s="43">
        <v>11200.15</v>
      </c>
      <c r="C396" t="s">
        <v>750</v>
      </c>
      <c r="D396" s="43">
        <v>6555.75</v>
      </c>
      <c r="F396">
        <f t="shared" si="12"/>
        <v>8.8725549805659387E-3</v>
      </c>
      <c r="G396">
        <f t="shared" si="13"/>
        <v>4.5202068569238918E-3</v>
      </c>
    </row>
    <row r="397" spans="1:7">
      <c r="A397" t="s">
        <v>751</v>
      </c>
      <c r="B397" s="43">
        <v>11101.65</v>
      </c>
      <c r="C397" t="s">
        <v>751</v>
      </c>
      <c r="D397" s="43">
        <v>6526.25</v>
      </c>
      <c r="F397">
        <f t="shared" si="12"/>
        <v>5.7682341542553139E-4</v>
      </c>
      <c r="G397">
        <f t="shared" si="13"/>
        <v>2.6309374975428401E-2</v>
      </c>
    </row>
    <row r="398" spans="1:7">
      <c r="A398" t="s">
        <v>752</v>
      </c>
      <c r="B398" s="43">
        <v>11095.25</v>
      </c>
      <c r="C398" t="s">
        <v>752</v>
      </c>
      <c r="D398" s="43">
        <v>6358.95</v>
      </c>
      <c r="F398">
        <f t="shared" si="12"/>
        <v>1.8697895625986893E-2</v>
      </c>
      <c r="G398">
        <f t="shared" si="13"/>
        <v>3.1426393304353484E-2</v>
      </c>
    </row>
    <row r="399" spans="1:7">
      <c r="A399" t="s">
        <v>753</v>
      </c>
      <c r="B399" s="43">
        <v>10891.6</v>
      </c>
      <c r="C399" t="s">
        <v>753</v>
      </c>
      <c r="D399" s="43">
        <v>6165.2</v>
      </c>
      <c r="F399">
        <f t="shared" si="12"/>
        <v>-1.6422162921221561E-2</v>
      </c>
      <c r="G399">
        <f t="shared" si="13"/>
        <v>-1.5576224502015901E-2</v>
      </c>
    </row>
    <row r="400" spans="1:7">
      <c r="A400" t="s">
        <v>754</v>
      </c>
      <c r="B400" s="43">
        <v>11073.45</v>
      </c>
      <c r="C400" t="s">
        <v>754</v>
      </c>
      <c r="D400" s="43">
        <v>6262.75</v>
      </c>
      <c r="F400">
        <f t="shared" si="12"/>
        <v>-2.5850848709483287E-3</v>
      </c>
      <c r="G400">
        <f t="shared" si="13"/>
        <v>-4.2295783190215985E-4</v>
      </c>
    </row>
    <row r="401" spans="1:7">
      <c r="A401" t="s">
        <v>755</v>
      </c>
      <c r="B401" s="43">
        <v>11102.15</v>
      </c>
      <c r="C401" t="s">
        <v>755</v>
      </c>
      <c r="D401" s="43">
        <v>6265.4</v>
      </c>
      <c r="F401">
        <f t="shared" si="12"/>
        <v>-8.9887841040450223E-3</v>
      </c>
      <c r="G401">
        <f t="shared" si="13"/>
        <v>1.2974624705949012E-2</v>
      </c>
    </row>
    <row r="402" spans="1:7">
      <c r="A402" t="s">
        <v>756</v>
      </c>
      <c r="B402" s="43">
        <v>11202.85</v>
      </c>
      <c r="C402" t="s">
        <v>756</v>
      </c>
      <c r="D402" s="43">
        <v>6185.15</v>
      </c>
      <c r="F402">
        <f t="shared" si="12"/>
        <v>-8.6455968957261931E-3</v>
      </c>
      <c r="G402">
        <f t="shared" si="13"/>
        <v>-1.5542433309989279E-2</v>
      </c>
    </row>
    <row r="403" spans="1:7">
      <c r="A403" t="s">
        <v>757</v>
      </c>
      <c r="B403" s="43">
        <v>11300.55</v>
      </c>
      <c r="C403" t="s">
        <v>757</v>
      </c>
      <c r="D403" s="43">
        <v>6282.8</v>
      </c>
      <c r="F403">
        <f t="shared" si="12"/>
        <v>1.5159273432868048E-2</v>
      </c>
      <c r="G403">
        <f t="shared" si="13"/>
        <v>3.9630665364949635E-2</v>
      </c>
    </row>
    <row r="404" spans="1:7">
      <c r="A404" t="s">
        <v>758</v>
      </c>
      <c r="B404" s="43">
        <v>11131.8</v>
      </c>
      <c r="C404" t="s">
        <v>758</v>
      </c>
      <c r="D404" s="43">
        <v>6043.3</v>
      </c>
      <c r="F404">
        <f t="shared" si="12"/>
        <v>-5.5698735500239183E-3</v>
      </c>
      <c r="G404">
        <f t="shared" si="13"/>
        <v>7.0991717632944429E-3</v>
      </c>
    </row>
    <row r="405" spans="1:7">
      <c r="A405" t="s">
        <v>759</v>
      </c>
      <c r="B405" s="43">
        <v>11194.15</v>
      </c>
      <c r="C405" t="s">
        <v>759</v>
      </c>
      <c r="D405" s="43">
        <v>6000.7</v>
      </c>
      <c r="F405">
        <f t="shared" si="12"/>
        <v>-1.8991658827778313E-3</v>
      </c>
      <c r="G405">
        <f t="shared" si="13"/>
        <v>-1.0756765222265319E-2</v>
      </c>
    </row>
    <row r="406" spans="1:7">
      <c r="A406" t="s">
        <v>760</v>
      </c>
      <c r="B406" s="43">
        <v>11215.45</v>
      </c>
      <c r="C406" t="s">
        <v>760</v>
      </c>
      <c r="D406" s="43">
        <v>6065.95</v>
      </c>
      <c r="F406">
        <f t="shared" si="12"/>
        <v>7.4421069651293692E-3</v>
      </c>
      <c r="G406">
        <f t="shared" si="13"/>
        <v>1.0419095845687565E-2</v>
      </c>
    </row>
    <row r="407" spans="1:7">
      <c r="A407" t="s">
        <v>761</v>
      </c>
      <c r="B407" s="43">
        <v>11132.6</v>
      </c>
      <c r="C407" t="s">
        <v>761</v>
      </c>
      <c r="D407" s="43">
        <v>6003.4</v>
      </c>
      <c r="F407">
        <f t="shared" si="12"/>
        <v>-2.6562744966291962E-3</v>
      </c>
      <c r="G407">
        <f t="shared" si="13"/>
        <v>-2.0788308309614645E-2</v>
      </c>
    </row>
    <row r="408" spans="1:7">
      <c r="A408" t="s">
        <v>762</v>
      </c>
      <c r="B408" s="43">
        <v>11162.25</v>
      </c>
      <c r="C408" t="s">
        <v>762</v>
      </c>
      <c r="D408" s="43">
        <v>6130.85</v>
      </c>
      <c r="F408">
        <f t="shared" si="12"/>
        <v>1.2706174810836135E-2</v>
      </c>
      <c r="G408">
        <f t="shared" si="13"/>
        <v>4.4882829143587655E-2</v>
      </c>
    </row>
    <row r="409" spans="1:7">
      <c r="A409" t="s">
        <v>763</v>
      </c>
      <c r="B409" s="43">
        <v>11022.2</v>
      </c>
      <c r="C409" t="s">
        <v>763</v>
      </c>
      <c r="D409" s="43">
        <v>5867.5</v>
      </c>
      <c r="F409">
        <f t="shared" si="12"/>
        <v>1.1053321958960582E-2</v>
      </c>
      <c r="G409">
        <f t="shared" si="13"/>
        <v>-8.7845257200777072E-3</v>
      </c>
    </row>
    <row r="410" spans="1:7">
      <c r="A410" t="s">
        <v>764</v>
      </c>
      <c r="B410" s="43">
        <v>10901.7</v>
      </c>
      <c r="C410" t="s">
        <v>764</v>
      </c>
      <c r="D410" s="43">
        <v>5919.5</v>
      </c>
      <c r="F410">
        <f t="shared" si="12"/>
        <v>1.5060591529755696E-2</v>
      </c>
      <c r="G410">
        <f t="shared" si="13"/>
        <v>7.5144459479008496E-3</v>
      </c>
    </row>
    <row r="411" spans="1:7">
      <c r="A411" t="s">
        <v>765</v>
      </c>
      <c r="B411" s="43">
        <v>10739.95</v>
      </c>
      <c r="C411" t="s">
        <v>765</v>
      </c>
      <c r="D411" s="43">
        <v>5875.35</v>
      </c>
      <c r="F411">
        <f t="shared" si="12"/>
        <v>1.1466161873010527E-2</v>
      </c>
      <c r="G411">
        <f t="shared" si="13"/>
        <v>1.2764380397497055E-2</v>
      </c>
    </row>
    <row r="412" spans="1:7">
      <c r="A412" t="s">
        <v>766</v>
      </c>
      <c r="B412" s="43">
        <v>10618.2</v>
      </c>
      <c r="C412" t="s">
        <v>766</v>
      </c>
      <c r="D412" s="43">
        <v>5801.3</v>
      </c>
      <c r="F412">
        <f t="shared" si="12"/>
        <v>1.0228756475463285E-3</v>
      </c>
      <c r="G412">
        <f t="shared" si="13"/>
        <v>5.1197643695586326E-3</v>
      </c>
    </row>
    <row r="413" spans="1:7">
      <c r="A413" t="s">
        <v>767</v>
      </c>
      <c r="B413" s="43">
        <v>10607.35</v>
      </c>
      <c r="C413" t="s">
        <v>767</v>
      </c>
      <c r="D413" s="43">
        <v>5771.75</v>
      </c>
      <c r="F413">
        <f t="shared" si="12"/>
        <v>-1.8083442102437397E-2</v>
      </c>
      <c r="G413">
        <f t="shared" si="13"/>
        <v>-3.6250699216043181E-2</v>
      </c>
    </row>
    <row r="414" spans="1:7">
      <c r="A414" t="s">
        <v>768</v>
      </c>
      <c r="B414" s="43">
        <v>10802.7</v>
      </c>
      <c r="C414" t="s">
        <v>768</v>
      </c>
      <c r="D414" s="43">
        <v>5988.85</v>
      </c>
      <c r="F414">
        <f t="shared" si="12"/>
        <v>3.2178528145765384E-3</v>
      </c>
      <c r="G414">
        <f t="shared" si="13"/>
        <v>5.5745384634759976E-3</v>
      </c>
    </row>
    <row r="415" spans="1:7">
      <c r="A415" t="s">
        <v>769</v>
      </c>
      <c r="B415" s="43">
        <v>10768.05</v>
      </c>
      <c r="C415" t="s">
        <v>769</v>
      </c>
      <c r="D415" s="43">
        <v>5955.65</v>
      </c>
      <c r="F415">
        <f t="shared" si="12"/>
        <v>-4.1984750472792154E-3</v>
      </c>
      <c r="G415">
        <f t="shared" si="13"/>
        <v>-7.7802860546287711E-3</v>
      </c>
    </row>
    <row r="416" spans="1:7">
      <c r="A416" t="s">
        <v>770</v>
      </c>
      <c r="B416" s="43">
        <v>10813.45</v>
      </c>
      <c r="C416" t="s">
        <v>770</v>
      </c>
      <c r="D416" s="43">
        <v>6002.35</v>
      </c>
      <c r="F416">
        <f t="shared" si="12"/>
        <v>1.006001447820104E-2</v>
      </c>
      <c r="G416">
        <f t="shared" si="13"/>
        <v>-6.9568526239162098E-3</v>
      </c>
    </row>
    <row r="417" spans="1:7">
      <c r="A417" t="s">
        <v>771</v>
      </c>
      <c r="B417" s="43">
        <v>10705.75</v>
      </c>
      <c r="C417" t="s">
        <v>771</v>
      </c>
      <c r="D417" s="43">
        <v>6044.4</v>
      </c>
      <c r="F417">
        <f t="shared" si="12"/>
        <v>-8.6947262179792872E-3</v>
      </c>
      <c r="G417">
        <f t="shared" si="13"/>
        <v>-2.9284939976713442E-2</v>
      </c>
    </row>
    <row r="418" spans="1:7">
      <c r="A418" t="s">
        <v>772</v>
      </c>
      <c r="B418" s="43">
        <v>10799.65</v>
      </c>
      <c r="C418" t="s">
        <v>772</v>
      </c>
      <c r="D418" s="43">
        <v>6226.75</v>
      </c>
      <c r="F418">
        <f t="shared" si="12"/>
        <v>3.3445903573601221E-3</v>
      </c>
      <c r="G418">
        <f t="shared" si="13"/>
        <v>1.6844666536024455E-2</v>
      </c>
    </row>
    <row r="419" spans="1:7">
      <c r="A419" t="s">
        <v>773</v>
      </c>
      <c r="B419" s="43">
        <v>10763.65</v>
      </c>
      <c r="C419" t="s">
        <v>773</v>
      </c>
      <c r="D419" s="43">
        <v>6123.6</v>
      </c>
      <c r="F419">
        <f t="shared" si="12"/>
        <v>1.4735065779860168E-2</v>
      </c>
      <c r="G419">
        <f t="shared" si="13"/>
        <v>3.228199120041797E-2</v>
      </c>
    </row>
    <row r="420" spans="1:7">
      <c r="A420" t="s">
        <v>774</v>
      </c>
      <c r="B420" s="43">
        <v>10607.35</v>
      </c>
      <c r="C420" t="s">
        <v>774</v>
      </c>
      <c r="D420" s="43">
        <v>5932.1</v>
      </c>
      <c r="F420">
        <f t="shared" si="12"/>
        <v>5.2740316726214154E-3</v>
      </c>
      <c r="G420">
        <f t="shared" si="13"/>
        <v>-2.7486151854684282E-3</v>
      </c>
    </row>
    <row r="421" spans="1:7">
      <c r="A421" t="s">
        <v>775</v>
      </c>
      <c r="B421" s="43">
        <v>10551.7</v>
      </c>
      <c r="C421" t="s">
        <v>775</v>
      </c>
      <c r="D421" s="43">
        <v>5948.45</v>
      </c>
      <c r="F421">
        <f t="shared" si="12"/>
        <v>1.1663414844607756E-2</v>
      </c>
      <c r="G421">
        <f t="shared" si="13"/>
        <v>2.5046957660560532E-2</v>
      </c>
    </row>
    <row r="422" spans="1:7">
      <c r="A422" t="s">
        <v>776</v>
      </c>
      <c r="B422" s="43">
        <v>10430.049999999999</v>
      </c>
      <c r="C422" t="s">
        <v>776</v>
      </c>
      <c r="D422" s="43">
        <v>5803.1</v>
      </c>
      <c r="F422">
        <f t="shared" si="12"/>
        <v>1.241979790528136E-2</v>
      </c>
      <c r="G422">
        <f t="shared" si="13"/>
        <v>-6.0291523217375076E-3</v>
      </c>
    </row>
    <row r="423" spans="1:7">
      <c r="A423" t="s">
        <v>777</v>
      </c>
      <c r="B423" s="43">
        <v>10302.1</v>
      </c>
      <c r="C423" t="s">
        <v>777</v>
      </c>
      <c r="D423" s="43">
        <v>5838.3</v>
      </c>
      <c r="F423">
        <f t="shared" si="12"/>
        <v>-9.9879756409748666E-4</v>
      </c>
      <c r="G423">
        <f t="shared" si="13"/>
        <v>2.8105024037191617E-2</v>
      </c>
    </row>
    <row r="424" spans="1:7">
      <c r="A424" t="s">
        <v>778</v>
      </c>
      <c r="B424" s="43">
        <v>10312.4</v>
      </c>
      <c r="C424" t="s">
        <v>778</v>
      </c>
      <c r="D424" s="43">
        <v>5678.7</v>
      </c>
      <c r="F424">
        <f t="shared" si="12"/>
        <v>-6.7995762303766361E-3</v>
      </c>
      <c r="G424">
        <f t="shared" si="13"/>
        <v>-1.3240890371683189E-2</v>
      </c>
    </row>
    <row r="425" spans="1:7">
      <c r="A425" t="s">
        <v>779</v>
      </c>
      <c r="B425" s="43">
        <v>10383</v>
      </c>
      <c r="C425" t="s">
        <v>779</v>
      </c>
      <c r="D425" s="43">
        <v>5754.9</v>
      </c>
      <c r="F425">
        <f t="shared" si="12"/>
        <v>9.1457784602824166E-3</v>
      </c>
      <c r="G425">
        <f t="shared" si="13"/>
        <v>-1.2842094302623064E-3</v>
      </c>
    </row>
    <row r="426" spans="1:7">
      <c r="A426" t="s">
        <v>780</v>
      </c>
      <c r="B426" s="43">
        <v>10288.9</v>
      </c>
      <c r="C426" t="s">
        <v>780</v>
      </c>
      <c r="D426" s="43">
        <v>5762.3</v>
      </c>
      <c r="F426">
        <f t="shared" si="12"/>
        <v>-1.5914141267114879E-3</v>
      </c>
      <c r="G426">
        <f t="shared" si="13"/>
        <v>1.2075720851034699E-3</v>
      </c>
    </row>
    <row r="427" spans="1:7">
      <c r="A427" t="s">
        <v>781</v>
      </c>
      <c r="B427" s="43">
        <v>10305.299999999999</v>
      </c>
      <c r="C427" t="s">
        <v>781</v>
      </c>
      <c r="D427" s="43">
        <v>5755.35</v>
      </c>
      <c r="F427">
        <f t="shared" si="12"/>
        <v>-1.5824658580842366E-2</v>
      </c>
      <c r="G427">
        <f t="shared" si="13"/>
        <v>-2.2279792746113913E-2</v>
      </c>
    </row>
    <row r="428" spans="1:7">
      <c r="A428" t="s">
        <v>782</v>
      </c>
      <c r="B428" s="43">
        <v>10471</v>
      </c>
      <c r="C428" t="s">
        <v>782</v>
      </c>
      <c r="D428" s="43">
        <v>5886.5</v>
      </c>
      <c r="F428">
        <f t="shared" si="12"/>
        <v>1.5497711226627242E-2</v>
      </c>
      <c r="G428">
        <f t="shared" si="13"/>
        <v>-1.6112618724558603E-3</v>
      </c>
    </row>
    <row r="429" spans="1:7">
      <c r="A429" t="s">
        <v>783</v>
      </c>
      <c r="B429" s="43">
        <v>10311.200000000001</v>
      </c>
      <c r="C429" t="s">
        <v>783</v>
      </c>
      <c r="D429" s="43">
        <v>5896</v>
      </c>
      <c r="F429">
        <f t="shared" si="12"/>
        <v>6.5206356643630059E-3</v>
      </c>
      <c r="G429">
        <f t="shared" si="13"/>
        <v>-2.2891637769517637E-4</v>
      </c>
    </row>
    <row r="430" spans="1:7">
      <c r="A430" t="s">
        <v>784</v>
      </c>
      <c r="B430" s="43">
        <v>10244.4</v>
      </c>
      <c r="C430" t="s">
        <v>784</v>
      </c>
      <c r="D430" s="43">
        <v>5897.35</v>
      </c>
      <c r="F430">
        <f t="shared" si="12"/>
        <v>1.5136276030183415E-2</v>
      </c>
      <c r="G430">
        <f t="shared" si="13"/>
        <v>3.2015609687806368E-2</v>
      </c>
    </row>
    <row r="431" spans="1:7">
      <c r="A431" t="s">
        <v>785</v>
      </c>
      <c r="B431" s="43">
        <v>10091.65</v>
      </c>
      <c r="C431" t="s">
        <v>785</v>
      </c>
      <c r="D431" s="43">
        <v>5714.4</v>
      </c>
      <c r="F431">
        <f t="shared" si="12"/>
        <v>2.1303188394063532E-2</v>
      </c>
      <c r="G431">
        <f t="shared" si="13"/>
        <v>-2.0607034333415264E-3</v>
      </c>
    </row>
    <row r="432" spans="1:7">
      <c r="A432" t="s">
        <v>786</v>
      </c>
      <c r="B432" s="43">
        <v>9881.15</v>
      </c>
      <c r="C432" t="s">
        <v>786</v>
      </c>
      <c r="D432" s="43">
        <v>5726.2</v>
      </c>
      <c r="F432">
        <f t="shared" si="12"/>
        <v>-3.3134960661690416E-3</v>
      </c>
      <c r="G432">
        <f t="shared" si="13"/>
        <v>4.0710988331939868E-2</v>
      </c>
    </row>
    <row r="433" spans="1:7">
      <c r="A433" t="s">
        <v>787</v>
      </c>
      <c r="B433" s="43">
        <v>9914</v>
      </c>
      <c r="C433" t="s">
        <v>787</v>
      </c>
      <c r="D433" s="43">
        <v>5502.2</v>
      </c>
      <c r="F433">
        <f t="shared" si="12"/>
        <v>1.0220406166889129E-2</v>
      </c>
      <c r="G433">
        <f t="shared" si="13"/>
        <v>4.830388531251284E-3</v>
      </c>
    </row>
    <row r="434" spans="1:7">
      <c r="A434" t="s">
        <v>788</v>
      </c>
      <c r="B434" s="43">
        <v>9813.7000000000007</v>
      </c>
      <c r="C434" t="s">
        <v>788</v>
      </c>
      <c r="D434" s="43">
        <v>5475.75</v>
      </c>
      <c r="F434">
        <f t="shared" si="12"/>
        <v>-1.596326043578089E-2</v>
      </c>
      <c r="G434">
        <f t="shared" si="13"/>
        <v>-1.5462759023688544E-2</v>
      </c>
    </row>
    <row r="435" spans="1:7">
      <c r="A435" t="s">
        <v>789</v>
      </c>
      <c r="B435" s="43">
        <v>9972.9</v>
      </c>
      <c r="C435" t="s">
        <v>789</v>
      </c>
      <c r="D435" s="43">
        <v>5561.75</v>
      </c>
      <c r="F435">
        <f t="shared" si="12"/>
        <v>7.1601696626943934E-3</v>
      </c>
      <c r="G435">
        <f t="shared" si="13"/>
        <v>2.4990094265731733E-2</v>
      </c>
    </row>
    <row r="436" spans="1:7">
      <c r="A436" t="s">
        <v>790</v>
      </c>
      <c r="B436" s="43">
        <v>9902</v>
      </c>
      <c r="C436" t="s">
        <v>790</v>
      </c>
      <c r="D436" s="43">
        <v>5426.15</v>
      </c>
      <c r="F436">
        <f t="shared" si="12"/>
        <v>-2.1169120663493524E-2</v>
      </c>
      <c r="G436">
        <f t="shared" si="13"/>
        <v>-4.3951300303051832E-2</v>
      </c>
    </row>
    <row r="437" spans="1:7">
      <c r="A437" t="s">
        <v>791</v>
      </c>
      <c r="B437" s="43">
        <v>10116.15</v>
      </c>
      <c r="C437" t="s">
        <v>791</v>
      </c>
      <c r="D437" s="43">
        <v>5675.6</v>
      </c>
      <c r="F437">
        <f t="shared" si="12"/>
        <v>6.9177287951704969E-3</v>
      </c>
      <c r="G437">
        <f t="shared" si="13"/>
        <v>2.3488688342192532E-3</v>
      </c>
    </row>
    <row r="438" spans="1:7">
      <c r="A438" t="s">
        <v>792</v>
      </c>
      <c r="B438" s="43">
        <v>10046.65</v>
      </c>
      <c r="C438" t="s">
        <v>792</v>
      </c>
      <c r="D438" s="43">
        <v>5662.3</v>
      </c>
      <c r="F438">
        <f t="shared" si="12"/>
        <v>-1.1881051787813179E-2</v>
      </c>
      <c r="G438">
        <f t="shared" si="13"/>
        <v>-1.2642114807839833E-2</v>
      </c>
    </row>
    <row r="439" spans="1:7">
      <c r="A439" t="s">
        <v>793</v>
      </c>
      <c r="B439" s="43">
        <v>10167.450000000001</v>
      </c>
      <c r="C439" t="s">
        <v>793</v>
      </c>
      <c r="D439" s="43">
        <v>5734.8</v>
      </c>
      <c r="F439">
        <f t="shared" si="12"/>
        <v>2.4945401123037669E-3</v>
      </c>
      <c r="G439">
        <f t="shared" si="13"/>
        <v>-1.9839198078729359E-3</v>
      </c>
    </row>
    <row r="440" spans="1:7">
      <c r="A440" t="s">
        <v>794</v>
      </c>
      <c r="B440" s="43">
        <v>10142.15</v>
      </c>
      <c r="C440" t="s">
        <v>794</v>
      </c>
      <c r="D440" s="43">
        <v>5746.2</v>
      </c>
      <c r="F440">
        <f t="shared" si="12"/>
        <v>1.1272197904099057E-2</v>
      </c>
      <c r="G440">
        <f t="shared" si="13"/>
        <v>9.8414818459808817E-3</v>
      </c>
    </row>
    <row r="441" spans="1:7">
      <c r="A441" t="s">
        <v>795</v>
      </c>
      <c r="B441" s="43">
        <v>10029.1</v>
      </c>
      <c r="C441" t="s">
        <v>795</v>
      </c>
      <c r="D441" s="43">
        <v>5690.2</v>
      </c>
      <c r="F441">
        <f t="shared" si="12"/>
        <v>-3.2251492066330822E-3</v>
      </c>
      <c r="G441">
        <f t="shared" si="13"/>
        <v>1.1770981507823519E-2</v>
      </c>
    </row>
    <row r="442" spans="1:7">
      <c r="A442" t="s">
        <v>796</v>
      </c>
      <c r="B442" s="43">
        <v>10061.549999999999</v>
      </c>
      <c r="C442" t="s">
        <v>796</v>
      </c>
      <c r="D442" s="43">
        <v>5624</v>
      </c>
      <c r="F442">
        <f t="shared" si="12"/>
        <v>8.2622681404134202E-3</v>
      </c>
      <c r="G442">
        <f t="shared" si="13"/>
        <v>-1.1616667545385928E-2</v>
      </c>
    </row>
    <row r="443" spans="1:7">
      <c r="A443" t="s">
        <v>797</v>
      </c>
      <c r="B443" s="43">
        <v>9979.1</v>
      </c>
      <c r="C443" t="s">
        <v>797</v>
      </c>
      <c r="D443" s="43">
        <v>5690.1</v>
      </c>
      <c r="F443">
        <f t="shared" si="12"/>
        <v>1.5565608096762329E-2</v>
      </c>
      <c r="G443">
        <f t="shared" si="13"/>
        <v>-1.7864540182270128E-2</v>
      </c>
    </row>
    <row r="444" spans="1:7">
      <c r="A444" t="s">
        <v>798</v>
      </c>
      <c r="B444" s="43">
        <v>9826.15</v>
      </c>
      <c r="C444" t="s">
        <v>798</v>
      </c>
      <c r="D444" s="43">
        <v>5793.6</v>
      </c>
      <c r="F444">
        <f t="shared" si="12"/>
        <v>2.5662035635627412E-2</v>
      </c>
      <c r="G444">
        <f t="shared" si="13"/>
        <v>3.2580024238967775E-2</v>
      </c>
    </row>
    <row r="445" spans="1:7">
      <c r="A445" t="s">
        <v>799</v>
      </c>
      <c r="B445" s="43">
        <v>9580.2999999999993</v>
      </c>
      <c r="C445" t="s">
        <v>799</v>
      </c>
      <c r="D445" s="43">
        <v>5610.8</v>
      </c>
      <c r="F445">
        <f t="shared" si="12"/>
        <v>9.5046416792234911E-3</v>
      </c>
      <c r="G445">
        <f t="shared" si="13"/>
        <v>2.6049905364506687E-2</v>
      </c>
    </row>
    <row r="446" spans="1:7">
      <c r="A446" t="s">
        <v>800</v>
      </c>
      <c r="B446" s="43">
        <v>9490.1</v>
      </c>
      <c r="C446" t="s">
        <v>800</v>
      </c>
      <c r="D446" s="43">
        <v>5468.35</v>
      </c>
      <c r="F446">
        <f t="shared" si="12"/>
        <v>1.8803106833638283E-2</v>
      </c>
      <c r="G446">
        <f t="shared" si="13"/>
        <v>4.270269239569835E-2</v>
      </c>
    </row>
    <row r="447" spans="1:7">
      <c r="A447" t="s">
        <v>801</v>
      </c>
      <c r="B447" s="43">
        <v>9314.9500000000007</v>
      </c>
      <c r="C447" t="s">
        <v>801</v>
      </c>
      <c r="D447" s="43">
        <v>5244.4</v>
      </c>
      <c r="F447">
        <f t="shared" si="12"/>
        <v>3.1664460823674911E-2</v>
      </c>
      <c r="G447">
        <f t="shared" si="13"/>
        <v>-3.3357795716859595E-4</v>
      </c>
    </row>
    <row r="448" spans="1:7">
      <c r="A448" t="s">
        <v>802</v>
      </c>
      <c r="B448" s="43">
        <v>9029.0499999999993</v>
      </c>
      <c r="C448" t="s">
        <v>802</v>
      </c>
      <c r="D448" s="43">
        <v>5246.15</v>
      </c>
      <c r="F448">
        <f t="shared" si="12"/>
        <v>-1.1284122023398346E-3</v>
      </c>
      <c r="G448">
        <f t="shared" si="13"/>
        <v>2.1784858695440334E-2</v>
      </c>
    </row>
    <row r="449" spans="1:7">
      <c r="A449" t="s">
        <v>803</v>
      </c>
      <c r="B449" s="43">
        <v>9039.25</v>
      </c>
      <c r="C449" t="s">
        <v>803</v>
      </c>
      <c r="D449" s="43">
        <v>5134.3</v>
      </c>
      <c r="F449">
        <f t="shared" si="12"/>
        <v>-7.3575840768702605E-3</v>
      </c>
      <c r="G449">
        <f t="shared" si="13"/>
        <v>1.6672937169560864E-2</v>
      </c>
    </row>
    <row r="450" spans="1:7">
      <c r="A450" t="s">
        <v>804</v>
      </c>
      <c r="B450" s="43">
        <v>9106.25</v>
      </c>
      <c r="C450" t="s">
        <v>804</v>
      </c>
      <c r="D450" s="43">
        <v>5050.1000000000004</v>
      </c>
      <c r="F450">
        <f t="shared" si="12"/>
        <v>4.3787328145767912E-3</v>
      </c>
      <c r="G450">
        <f t="shared" si="13"/>
        <v>3.2328621510849587E-2</v>
      </c>
    </row>
    <row r="451" spans="1:7">
      <c r="A451" t="s">
        <v>805</v>
      </c>
      <c r="B451" s="43">
        <v>9066.5499999999993</v>
      </c>
      <c r="C451" t="s">
        <v>805</v>
      </c>
      <c r="D451" s="43">
        <v>4891.95</v>
      </c>
      <c r="F451">
        <f t="shared" si="12"/>
        <v>2.1111373900507768E-2</v>
      </c>
      <c r="G451">
        <f t="shared" si="13"/>
        <v>1.8032172809189673E-2</v>
      </c>
    </row>
    <row r="452" spans="1:7">
      <c r="A452" t="s">
        <v>806</v>
      </c>
      <c r="B452" s="43">
        <v>8879.1</v>
      </c>
      <c r="C452" t="s">
        <v>806</v>
      </c>
      <c r="D452" s="43">
        <v>4805.3</v>
      </c>
      <c r="F452">
        <f t="shared" si="12"/>
        <v>6.3298671124585315E-3</v>
      </c>
      <c r="G452">
        <f t="shared" si="13"/>
        <v>1.7867166566051473E-2</v>
      </c>
    </row>
    <row r="453" spans="1:7">
      <c r="A453" t="s">
        <v>807</v>
      </c>
      <c r="B453" s="43">
        <v>8823.25</v>
      </c>
      <c r="C453" t="s">
        <v>807</v>
      </c>
      <c r="D453" s="43">
        <v>4720.95</v>
      </c>
      <c r="F453">
        <f t="shared" si="12"/>
        <v>-3.4322550988579281E-2</v>
      </c>
      <c r="G453">
        <f t="shared" si="13"/>
        <v>-7.4396125794055301E-2</v>
      </c>
    </row>
    <row r="454" spans="1:7">
      <c r="A454" t="s">
        <v>808</v>
      </c>
      <c r="B454" s="43">
        <v>9136.85</v>
      </c>
      <c r="C454" t="s">
        <v>808</v>
      </c>
      <c r="D454" s="43">
        <v>5100.3999999999996</v>
      </c>
      <c r="F454">
        <f t="shared" si="12"/>
        <v>-6.4532006234441219E-4</v>
      </c>
      <c r="G454">
        <f t="shared" si="13"/>
        <v>-2.6691174313900889E-3</v>
      </c>
    </row>
    <row r="455" spans="1:7">
      <c r="A455" t="s">
        <v>809</v>
      </c>
      <c r="B455" s="43">
        <v>9142.75</v>
      </c>
      <c r="C455" t="s">
        <v>809</v>
      </c>
      <c r="D455" s="43">
        <v>5114.05</v>
      </c>
      <c r="F455">
        <f t="shared" si="12"/>
        <v>-2.5661929653489235E-2</v>
      </c>
      <c r="G455">
        <f t="shared" si="13"/>
        <v>1.547824705625378E-2</v>
      </c>
    </row>
    <row r="456" spans="1:7">
      <c r="A456" t="s">
        <v>810</v>
      </c>
      <c r="B456" s="43">
        <v>9383.5499999999993</v>
      </c>
      <c r="C456" t="s">
        <v>810</v>
      </c>
      <c r="D456" s="43">
        <v>5036.1000000000004</v>
      </c>
      <c r="F456">
        <f t="shared" ref="F456:F519" si="14">B456/B457-1</f>
        <v>2.0333712098558721E-2</v>
      </c>
      <c r="G456">
        <f t="shared" ref="G456:G519" si="15">D456/D457-1</f>
        <v>1.7126815179851818E-2</v>
      </c>
    </row>
    <row r="457" spans="1:7">
      <c r="A457" t="s">
        <v>811</v>
      </c>
      <c r="B457" s="43">
        <v>9196.5499999999993</v>
      </c>
      <c r="C457" t="s">
        <v>811</v>
      </c>
      <c r="D457" s="43">
        <v>4951.3</v>
      </c>
      <c r="F457">
        <f t="shared" si="14"/>
        <v>-4.6162005368431958E-3</v>
      </c>
      <c r="G457">
        <f t="shared" si="15"/>
        <v>2.7340110980598187E-3</v>
      </c>
    </row>
    <row r="458" spans="1:7">
      <c r="A458" t="s">
        <v>812</v>
      </c>
      <c r="B458" s="43">
        <v>9239.2000000000007</v>
      </c>
      <c r="C458" t="s">
        <v>812</v>
      </c>
      <c r="D458" s="43">
        <v>4937.8</v>
      </c>
      <c r="F458">
        <f t="shared" si="14"/>
        <v>-1.3295141328432125E-3</v>
      </c>
      <c r="G458">
        <f t="shared" si="15"/>
        <v>6.0945607683465353E-2</v>
      </c>
    </row>
    <row r="459" spans="1:7">
      <c r="A459" t="s">
        <v>813</v>
      </c>
      <c r="B459" s="43">
        <v>9251.5</v>
      </c>
      <c r="C459" t="s">
        <v>813</v>
      </c>
      <c r="D459" s="43">
        <v>4654.1499999999996</v>
      </c>
      <c r="F459">
        <f t="shared" si="14"/>
        <v>5.701675716514254E-3</v>
      </c>
      <c r="G459">
        <f t="shared" si="15"/>
        <v>-2.0034531404628186E-2</v>
      </c>
    </row>
    <row r="460" spans="1:7">
      <c r="A460" t="s">
        <v>814</v>
      </c>
      <c r="B460" s="43">
        <v>9199.0499999999993</v>
      </c>
      <c r="C460" t="s">
        <v>814</v>
      </c>
      <c r="D460" s="43">
        <v>4749.3</v>
      </c>
      <c r="F460">
        <f t="shared" si="14"/>
        <v>-7.7500566288063455E-3</v>
      </c>
      <c r="G460">
        <f t="shared" si="15"/>
        <v>-1.9398131420017561E-2</v>
      </c>
    </row>
    <row r="461" spans="1:7">
      <c r="A461" t="s">
        <v>815</v>
      </c>
      <c r="B461" s="43">
        <v>9270.9</v>
      </c>
      <c r="C461" t="s">
        <v>815</v>
      </c>
      <c r="D461" s="43">
        <v>4843.25</v>
      </c>
      <c r="F461">
        <f t="shared" si="14"/>
        <v>7.093508299296003E-3</v>
      </c>
      <c r="G461">
        <f t="shared" si="15"/>
        <v>2.7744132840563651E-3</v>
      </c>
    </row>
    <row r="462" spans="1:7">
      <c r="A462" t="s">
        <v>816</v>
      </c>
      <c r="B462" s="43">
        <v>9205.6</v>
      </c>
      <c r="C462" t="s">
        <v>816</v>
      </c>
      <c r="D462" s="43">
        <v>4829.8500000000004</v>
      </c>
      <c r="F462">
        <f t="shared" si="14"/>
        <v>-9.4582234895356221E-3</v>
      </c>
      <c r="G462">
        <f t="shared" si="15"/>
        <v>-1.1552708593414174E-2</v>
      </c>
    </row>
    <row r="463" spans="1:7">
      <c r="A463" t="s">
        <v>817</v>
      </c>
      <c r="B463" s="43">
        <v>9293.5</v>
      </c>
      <c r="C463" t="s">
        <v>817</v>
      </c>
      <c r="D463" s="43">
        <v>4886.3</v>
      </c>
      <c r="F463">
        <f t="shared" si="14"/>
        <v>-5.7444801671416523E-2</v>
      </c>
      <c r="G463">
        <f t="shared" si="15"/>
        <v>-8.8172725236993377E-2</v>
      </c>
    </row>
    <row r="464" spans="1:7">
      <c r="A464" t="s">
        <v>818</v>
      </c>
      <c r="B464" s="43">
        <v>9859.9</v>
      </c>
      <c r="C464" t="s">
        <v>818</v>
      </c>
      <c r="D464" s="43">
        <v>5358.8</v>
      </c>
      <c r="F464">
        <f t="shared" si="14"/>
        <v>3.2088220362490594E-2</v>
      </c>
      <c r="G464">
        <f t="shared" si="15"/>
        <v>5.7285757973345008E-2</v>
      </c>
    </row>
    <row r="465" spans="1:7">
      <c r="A465" t="s">
        <v>819</v>
      </c>
      <c r="B465" s="43">
        <v>9553.35</v>
      </c>
      <c r="C465" t="s">
        <v>819</v>
      </c>
      <c r="D465" s="43">
        <v>5068.45</v>
      </c>
      <c r="F465">
        <f t="shared" si="14"/>
        <v>1.8383097570595641E-2</v>
      </c>
      <c r="G465">
        <f t="shared" si="15"/>
        <v>3.1171452886575857E-3</v>
      </c>
    </row>
    <row r="466" spans="1:7">
      <c r="A466" t="s">
        <v>820</v>
      </c>
      <c r="B466" s="43">
        <v>9380.9</v>
      </c>
      <c r="C466" t="s">
        <v>820</v>
      </c>
      <c r="D466" s="43">
        <v>5052.7</v>
      </c>
      <c r="F466">
        <f t="shared" si="14"/>
        <v>1.0622367301207802E-2</v>
      </c>
      <c r="G466">
        <f t="shared" si="15"/>
        <v>-7.2186458611456228E-4</v>
      </c>
    </row>
    <row r="467" spans="1:7">
      <c r="A467" t="s">
        <v>821</v>
      </c>
      <c r="B467" s="43">
        <v>9282.2999999999993</v>
      </c>
      <c r="C467" t="s">
        <v>821</v>
      </c>
      <c r="D467" s="43">
        <v>5056.3500000000004</v>
      </c>
      <c r="F467">
        <f t="shared" si="14"/>
        <v>1.3971423577733066E-2</v>
      </c>
      <c r="G467">
        <f t="shared" si="15"/>
        <v>2.120638569857336E-3</v>
      </c>
    </row>
    <row r="468" spans="1:7">
      <c r="A468" t="s">
        <v>822</v>
      </c>
      <c r="B468" s="43">
        <v>9154.4</v>
      </c>
      <c r="C468" t="s">
        <v>822</v>
      </c>
      <c r="D468" s="43">
        <v>5045.6499999999996</v>
      </c>
      <c r="F468">
        <f t="shared" si="14"/>
        <v>-1.7124942290554945E-2</v>
      </c>
      <c r="G468">
        <f t="shared" si="15"/>
        <v>-2.1468674546918032E-2</v>
      </c>
    </row>
    <row r="469" spans="1:7">
      <c r="A469" t="s">
        <v>823</v>
      </c>
      <c r="B469" s="43">
        <v>9313.9</v>
      </c>
      <c r="C469" t="s">
        <v>823</v>
      </c>
      <c r="D469" s="43">
        <v>5156.3500000000004</v>
      </c>
      <c r="F469">
        <f t="shared" si="14"/>
        <v>1.3779891807168543E-2</v>
      </c>
      <c r="G469">
        <f t="shared" si="15"/>
        <v>-4.7289537431116635E-3</v>
      </c>
    </row>
    <row r="470" spans="1:7">
      <c r="A470" t="s">
        <v>824</v>
      </c>
      <c r="B470" s="43">
        <v>9187.2999999999993</v>
      </c>
      <c r="C470" t="s">
        <v>824</v>
      </c>
      <c r="D470" s="43">
        <v>5180.8500000000004</v>
      </c>
      <c r="F470">
        <f t="shared" si="14"/>
        <v>2.2919461779556505E-2</v>
      </c>
      <c r="G470">
        <f t="shared" si="15"/>
        <v>3.5942092739597253E-2</v>
      </c>
    </row>
    <row r="471" spans="1:7">
      <c r="A471" t="s">
        <v>825</v>
      </c>
      <c r="B471" s="43">
        <v>8981.4500000000007</v>
      </c>
      <c r="C471" t="s">
        <v>825</v>
      </c>
      <c r="D471" s="43">
        <v>5001.1000000000004</v>
      </c>
      <c r="F471">
        <f t="shared" si="14"/>
        <v>-3.0274729130789213E-2</v>
      </c>
      <c r="G471">
        <f t="shared" si="15"/>
        <v>-6.1944910763690242E-2</v>
      </c>
    </row>
    <row r="472" spans="1:7">
      <c r="A472" t="s">
        <v>826</v>
      </c>
      <c r="B472" s="43">
        <v>9261.85</v>
      </c>
      <c r="C472" t="s">
        <v>826</v>
      </c>
      <c r="D472" s="43">
        <v>5331.35</v>
      </c>
      <c r="F472">
        <f t="shared" si="14"/>
        <v>-5.2877222327130102E-4</v>
      </c>
      <c r="G472">
        <f t="shared" si="15"/>
        <v>-3.1544050862851836E-2</v>
      </c>
    </row>
    <row r="473" spans="1:7">
      <c r="A473" t="s">
        <v>827</v>
      </c>
      <c r="B473" s="43">
        <v>9266.75</v>
      </c>
      <c r="C473" t="s">
        <v>827</v>
      </c>
      <c r="D473" s="43">
        <v>5505</v>
      </c>
      <c r="F473">
        <f t="shared" si="14"/>
        <v>3.0463259496486206E-2</v>
      </c>
      <c r="G473">
        <f t="shared" si="15"/>
        <v>7.2932096359242138E-2</v>
      </c>
    </row>
    <row r="474" spans="1:7">
      <c r="A474" t="s">
        <v>828</v>
      </c>
      <c r="B474" s="43">
        <v>8992.7999999999993</v>
      </c>
      <c r="C474" t="s">
        <v>828</v>
      </c>
      <c r="D474" s="43">
        <v>5130.8</v>
      </c>
      <c r="F474">
        <f t="shared" si="14"/>
        <v>7.5627709992940328E-3</v>
      </c>
      <c r="G474">
        <f t="shared" si="15"/>
        <v>7.1648705415856551E-3</v>
      </c>
    </row>
    <row r="475" spans="1:7">
      <c r="A475" t="s">
        <v>829</v>
      </c>
      <c r="B475" s="43">
        <v>8925.2999999999993</v>
      </c>
      <c r="C475" t="s">
        <v>829</v>
      </c>
      <c r="D475" s="43">
        <v>5094.3</v>
      </c>
      <c r="F475">
        <f t="shared" si="14"/>
        <v>-7.6218749478811354E-3</v>
      </c>
      <c r="G475">
        <f t="shared" si="15"/>
        <v>-3.5745719883024218E-2</v>
      </c>
    </row>
    <row r="476" spans="1:7">
      <c r="A476" t="s">
        <v>830</v>
      </c>
      <c r="B476" s="43">
        <v>8993.85</v>
      </c>
      <c r="C476" t="s">
        <v>830</v>
      </c>
      <c r="D476" s="43">
        <v>5283.15</v>
      </c>
      <c r="F476">
        <f t="shared" si="14"/>
        <v>-1.2955585552958171E-2</v>
      </c>
      <c r="G476">
        <f t="shared" si="15"/>
        <v>-8.1664836247923311E-3</v>
      </c>
    </row>
    <row r="477" spans="1:7">
      <c r="A477" t="s">
        <v>831</v>
      </c>
      <c r="B477" s="43">
        <v>9111.9</v>
      </c>
      <c r="C477" t="s">
        <v>831</v>
      </c>
      <c r="D477" s="43">
        <v>5326.65</v>
      </c>
      <c r="F477">
        <f t="shared" si="14"/>
        <v>4.1508786969566946E-2</v>
      </c>
      <c r="G477">
        <f t="shared" si="15"/>
        <v>0.13378812711521659</v>
      </c>
    </row>
    <row r="478" spans="1:7">
      <c r="A478" t="s">
        <v>832</v>
      </c>
      <c r="B478" s="43">
        <v>8748.75</v>
      </c>
      <c r="C478" t="s">
        <v>832</v>
      </c>
      <c r="D478" s="43">
        <v>4698.1000000000004</v>
      </c>
      <c r="F478">
        <f t="shared" si="14"/>
        <v>-4.9418803029959157E-3</v>
      </c>
      <c r="G478">
        <f t="shared" si="15"/>
        <v>3.1721805584531193E-2</v>
      </c>
    </row>
    <row r="479" spans="1:7">
      <c r="A479" t="s">
        <v>833</v>
      </c>
      <c r="B479" s="43">
        <v>8792.2000000000007</v>
      </c>
      <c r="C479" t="s">
        <v>833</v>
      </c>
      <c r="D479" s="43">
        <v>4553.6499999999996</v>
      </c>
      <c r="F479">
        <f t="shared" si="14"/>
        <v>8.7632054231920664E-2</v>
      </c>
      <c r="G479">
        <f t="shared" si="15"/>
        <v>0.13514894677801315</v>
      </c>
    </row>
    <row r="480" spans="1:7">
      <c r="A480" t="s">
        <v>834</v>
      </c>
      <c r="B480" s="43">
        <v>8083.8</v>
      </c>
      <c r="C480" t="s">
        <v>834</v>
      </c>
      <c r="D480" s="43">
        <v>4011.5</v>
      </c>
      <c r="F480">
        <f t="shared" si="14"/>
        <v>-2.0596573699386833E-2</v>
      </c>
      <c r="G480">
        <f t="shared" si="15"/>
        <v>-5.5306321899984745E-2</v>
      </c>
    </row>
    <row r="481" spans="1:7">
      <c r="A481" t="s">
        <v>835</v>
      </c>
      <c r="B481" s="43">
        <v>8253.7999999999993</v>
      </c>
      <c r="C481" t="s">
        <v>835</v>
      </c>
      <c r="D481" s="43">
        <v>4246.3500000000004</v>
      </c>
      <c r="F481">
        <f t="shared" si="14"/>
        <v>-4.0004652379983185E-2</v>
      </c>
      <c r="G481">
        <f t="shared" si="15"/>
        <v>-9.7824312664691604E-3</v>
      </c>
    </row>
    <row r="482" spans="1:7">
      <c r="A482" t="s">
        <v>836</v>
      </c>
      <c r="B482" s="43">
        <v>8597.75</v>
      </c>
      <c r="C482" t="s">
        <v>836</v>
      </c>
      <c r="D482" s="43">
        <v>4288.3</v>
      </c>
      <c r="F482">
        <f t="shared" si="14"/>
        <v>3.8237673738996003E-2</v>
      </c>
      <c r="G482">
        <f t="shared" si="15"/>
        <v>-9.2758377710264739E-3</v>
      </c>
    </row>
    <row r="483" spans="1:7">
      <c r="A483" t="s">
        <v>837</v>
      </c>
      <c r="B483" s="43">
        <v>8281.1</v>
      </c>
      <c r="C483" t="s">
        <v>837</v>
      </c>
      <c r="D483" s="43">
        <v>4328.45</v>
      </c>
      <c r="F483">
        <f t="shared" si="14"/>
        <v>-4.3780491325308146E-2</v>
      </c>
      <c r="G483">
        <f t="shared" si="15"/>
        <v>-6.8369169841372424E-2</v>
      </c>
    </row>
    <row r="484" spans="1:7">
      <c r="A484" t="s">
        <v>838</v>
      </c>
      <c r="B484" s="43">
        <v>8660.25</v>
      </c>
      <c r="C484" t="s">
        <v>838</v>
      </c>
      <c r="D484" s="43">
        <v>4646.1000000000004</v>
      </c>
      <c r="F484">
        <f t="shared" si="14"/>
        <v>2.1755608144464755E-3</v>
      </c>
      <c r="G484">
        <f t="shared" si="15"/>
        <v>-4.7539975399753964E-2</v>
      </c>
    </row>
    <row r="485" spans="1:7">
      <c r="A485" t="s">
        <v>839</v>
      </c>
      <c r="B485" s="43">
        <v>8641.4500000000007</v>
      </c>
      <c r="C485" t="s">
        <v>839</v>
      </c>
      <c r="D485" s="43">
        <v>4878</v>
      </c>
      <c r="F485">
        <f t="shared" si="14"/>
        <v>3.890428415996916E-2</v>
      </c>
      <c r="G485">
        <f t="shared" si="15"/>
        <v>-2.5559584094926979E-2</v>
      </c>
    </row>
    <row r="486" spans="1:7">
      <c r="A486" t="s">
        <v>840</v>
      </c>
      <c r="B486" s="43">
        <v>8317.85</v>
      </c>
      <c r="C486" t="s">
        <v>840</v>
      </c>
      <c r="D486" s="43">
        <v>5005.95</v>
      </c>
      <c r="F486">
        <f t="shared" si="14"/>
        <v>6.6247492324751134E-2</v>
      </c>
      <c r="G486">
        <f t="shared" si="15"/>
        <v>0.11579311036565665</v>
      </c>
    </row>
    <row r="487" spans="1:7">
      <c r="A487" t="s">
        <v>841</v>
      </c>
      <c r="B487" s="43">
        <v>7801.05</v>
      </c>
      <c r="C487" t="s">
        <v>841</v>
      </c>
      <c r="D487" s="43">
        <v>4486.45</v>
      </c>
      <c r="F487">
        <f t="shared" si="14"/>
        <v>2.507144968956343E-2</v>
      </c>
      <c r="G487">
        <f t="shared" si="15"/>
        <v>6.3051642636274163E-2</v>
      </c>
    </row>
    <row r="488" spans="1:7">
      <c r="A488" t="s">
        <v>842</v>
      </c>
      <c r="B488" s="43">
        <v>7610.25</v>
      </c>
      <c r="C488" t="s">
        <v>842</v>
      </c>
      <c r="D488" s="43">
        <v>4220.3500000000004</v>
      </c>
      <c r="F488">
        <f t="shared" si="14"/>
        <v>-0.12980464127060365</v>
      </c>
      <c r="G488">
        <f t="shared" si="15"/>
        <v>-0.1690915892266498</v>
      </c>
    </row>
    <row r="489" spans="1:7">
      <c r="A489" t="s">
        <v>843</v>
      </c>
      <c r="B489" s="43">
        <v>8745.4500000000007</v>
      </c>
      <c r="C489" t="s">
        <v>843</v>
      </c>
      <c r="D489" s="43">
        <v>5079.2</v>
      </c>
      <c r="F489">
        <f t="shared" si="14"/>
        <v>5.8329148237116435E-2</v>
      </c>
      <c r="G489">
        <f t="shared" si="15"/>
        <v>5.387432436638262E-2</v>
      </c>
    </row>
    <row r="490" spans="1:7">
      <c r="A490" t="s">
        <v>844</v>
      </c>
      <c r="B490" s="43">
        <v>8263.4500000000007</v>
      </c>
      <c r="C490" t="s">
        <v>844</v>
      </c>
      <c r="D490" s="43">
        <v>4819.55</v>
      </c>
      <c r="F490">
        <f t="shared" si="14"/>
        <v>-2.4247827319100579E-2</v>
      </c>
      <c r="G490">
        <f t="shared" si="15"/>
        <v>-9.9595527449020449E-2</v>
      </c>
    </row>
    <row r="491" spans="1:7">
      <c r="A491" t="s">
        <v>845</v>
      </c>
      <c r="B491" s="43">
        <v>8468.7999999999993</v>
      </c>
      <c r="C491" t="s">
        <v>845</v>
      </c>
      <c r="D491" s="43">
        <v>5352.65</v>
      </c>
      <c r="F491">
        <f t="shared" si="14"/>
        <v>-5.5564539062456397E-2</v>
      </c>
      <c r="G491">
        <f t="shared" si="15"/>
        <v>-4.4843369409077516E-2</v>
      </c>
    </row>
    <row r="492" spans="1:7">
      <c r="A492" t="s">
        <v>846</v>
      </c>
      <c r="B492" s="43">
        <v>8967.0499999999993</v>
      </c>
      <c r="C492" t="s">
        <v>846</v>
      </c>
      <c r="D492" s="43">
        <v>5603.95</v>
      </c>
      <c r="F492">
        <f t="shared" si="14"/>
        <v>-2.5045121447365593E-2</v>
      </c>
      <c r="G492">
        <f t="shared" si="15"/>
        <v>2.2571962957894209E-2</v>
      </c>
    </row>
    <row r="493" spans="1:7">
      <c r="A493" t="s">
        <v>847</v>
      </c>
      <c r="B493" s="43">
        <v>9197.4</v>
      </c>
      <c r="C493" t="s">
        <v>847</v>
      </c>
      <c r="D493" s="43">
        <v>5480.25</v>
      </c>
      <c r="F493">
        <f t="shared" si="14"/>
        <v>-7.6121022179363673E-2</v>
      </c>
      <c r="G493">
        <f t="shared" si="15"/>
        <v>-6.137601479806809E-2</v>
      </c>
    </row>
    <row r="494" spans="1:7">
      <c r="A494" t="s">
        <v>848</v>
      </c>
      <c r="B494" s="43">
        <v>9955.2000000000007</v>
      </c>
      <c r="C494" t="s">
        <v>848</v>
      </c>
      <c r="D494" s="43">
        <v>5838.6</v>
      </c>
      <c r="F494">
        <f t="shared" si="14"/>
        <v>3.8065098043305046E-2</v>
      </c>
      <c r="G494">
        <f t="shared" si="15"/>
        <v>3.4634911352702025E-2</v>
      </c>
    </row>
    <row r="495" spans="1:7">
      <c r="A495" t="s">
        <v>849</v>
      </c>
      <c r="B495" s="43">
        <v>9590.15</v>
      </c>
      <c r="C495" t="s">
        <v>849</v>
      </c>
      <c r="D495" s="43">
        <v>5643.15</v>
      </c>
      <c r="F495">
        <f t="shared" si="14"/>
        <v>-8.3019391111451069E-2</v>
      </c>
      <c r="G495">
        <f t="shared" si="15"/>
        <v>-8.1862258594601722E-2</v>
      </c>
    </row>
    <row r="496" spans="1:7">
      <c r="A496" t="s">
        <v>850</v>
      </c>
      <c r="B496" s="43">
        <v>10458.4</v>
      </c>
      <c r="C496" t="s">
        <v>850</v>
      </c>
      <c r="D496" s="43">
        <v>6146.3</v>
      </c>
      <c r="F496">
        <f t="shared" si="14"/>
        <v>6.6497950045207865E-4</v>
      </c>
      <c r="G496">
        <f t="shared" si="15"/>
        <v>-8.8371417974231203E-3</v>
      </c>
    </row>
    <row r="497" spans="1:7">
      <c r="A497" t="s">
        <v>851</v>
      </c>
      <c r="B497" s="43">
        <v>10451.450000000001</v>
      </c>
      <c r="C497" t="s">
        <v>851</v>
      </c>
      <c r="D497" s="43">
        <v>6201.1</v>
      </c>
      <c r="F497">
        <f t="shared" si="14"/>
        <v>-4.8956044206033944E-2</v>
      </c>
      <c r="G497">
        <f t="shared" si="15"/>
        <v>-3.7985091413988537E-2</v>
      </c>
    </row>
    <row r="498" spans="1:7">
      <c r="A498" t="s">
        <v>852</v>
      </c>
      <c r="B498" s="43">
        <v>10989.45</v>
      </c>
      <c r="C498" t="s">
        <v>852</v>
      </c>
      <c r="D498" s="43">
        <v>6445.95</v>
      </c>
      <c r="F498">
        <f t="shared" si="14"/>
        <v>-2.4806992634661351E-2</v>
      </c>
      <c r="G498">
        <f t="shared" si="15"/>
        <v>1.2566859620323667E-2</v>
      </c>
    </row>
    <row r="499" spans="1:7">
      <c r="A499" t="s">
        <v>853</v>
      </c>
      <c r="B499" s="43">
        <v>11269</v>
      </c>
      <c r="C499" t="s">
        <v>853</v>
      </c>
      <c r="D499" s="43">
        <v>6365.95</v>
      </c>
      <c r="F499">
        <f t="shared" si="14"/>
        <v>1.5998577904186018E-3</v>
      </c>
      <c r="G499">
        <f t="shared" si="15"/>
        <v>-2.8820475067939944E-3</v>
      </c>
    </row>
    <row r="500" spans="1:7">
      <c r="A500" t="s">
        <v>854</v>
      </c>
      <c r="B500" s="43">
        <v>11251</v>
      </c>
      <c r="C500" t="s">
        <v>854</v>
      </c>
      <c r="D500" s="43">
        <v>6384.35</v>
      </c>
      <c r="F500">
        <f t="shared" si="14"/>
        <v>-4.626967345819244E-3</v>
      </c>
      <c r="G500">
        <f t="shared" si="15"/>
        <v>-2.6620524424325609E-4</v>
      </c>
    </row>
    <row r="501" spans="1:7">
      <c r="A501" t="s">
        <v>855</v>
      </c>
      <c r="B501" s="43">
        <v>11303.3</v>
      </c>
      <c r="C501" t="s">
        <v>855</v>
      </c>
      <c r="D501" s="43">
        <v>6386.05</v>
      </c>
      <c r="F501">
        <f t="shared" si="14"/>
        <v>1.5319664952504919E-2</v>
      </c>
      <c r="G501">
        <f t="shared" si="15"/>
        <v>1.6053713912953738E-2</v>
      </c>
    </row>
    <row r="502" spans="1:7">
      <c r="A502" t="s">
        <v>856</v>
      </c>
      <c r="B502" s="43">
        <v>11132.75</v>
      </c>
      <c r="C502" t="s">
        <v>856</v>
      </c>
      <c r="D502" s="43">
        <v>6285.15</v>
      </c>
      <c r="F502">
        <f t="shared" si="14"/>
        <v>-6.1597518244916882E-3</v>
      </c>
      <c r="G502">
        <f t="shared" si="15"/>
        <v>3.2627206315338775E-4</v>
      </c>
    </row>
    <row r="503" spans="1:7">
      <c r="A503" t="s">
        <v>857</v>
      </c>
      <c r="B503" s="43">
        <v>11201.75</v>
      </c>
      <c r="C503" t="s">
        <v>857</v>
      </c>
      <c r="D503" s="43">
        <v>6283.1</v>
      </c>
      <c r="F503">
        <f t="shared" si="14"/>
        <v>-3.709609483121723E-2</v>
      </c>
      <c r="G503">
        <f t="shared" si="15"/>
        <v>-1.0652167000539947E-3</v>
      </c>
    </row>
    <row r="504" spans="1:7">
      <c r="A504" t="s">
        <v>858</v>
      </c>
      <c r="B504" s="43">
        <v>11633.3</v>
      </c>
      <c r="C504" t="s">
        <v>858</v>
      </c>
      <c r="D504" s="43">
        <v>6289.8</v>
      </c>
      <c r="F504">
        <f t="shared" si="14"/>
        <v>-3.8703600633643864E-3</v>
      </c>
      <c r="G504">
        <f t="shared" si="15"/>
        <v>8.8133635933502763E-3</v>
      </c>
    </row>
    <row r="505" spans="1:7">
      <c r="A505" t="s">
        <v>859</v>
      </c>
      <c r="B505" s="43">
        <v>11678.5</v>
      </c>
      <c r="C505" t="s">
        <v>859</v>
      </c>
      <c r="D505" s="43">
        <v>6234.85</v>
      </c>
      <c r="F505">
        <f t="shared" si="14"/>
        <v>-1.0120445163969816E-2</v>
      </c>
      <c r="G505">
        <f t="shared" si="15"/>
        <v>-2.8014435930813542E-2</v>
      </c>
    </row>
    <row r="506" spans="1:7">
      <c r="A506" t="s">
        <v>860</v>
      </c>
      <c r="B506" s="43">
        <v>11797.9</v>
      </c>
      <c r="C506" t="s">
        <v>860</v>
      </c>
      <c r="D506" s="43">
        <v>6414.55</v>
      </c>
      <c r="F506">
        <f t="shared" si="14"/>
        <v>-2.6628569496339738E-3</v>
      </c>
      <c r="G506">
        <f t="shared" si="15"/>
        <v>-8.6316147378832087E-3</v>
      </c>
    </row>
    <row r="507" spans="1:7">
      <c r="A507" t="s">
        <v>861</v>
      </c>
      <c r="B507" s="43">
        <v>11829.4</v>
      </c>
      <c r="C507" t="s">
        <v>861</v>
      </c>
      <c r="D507" s="43">
        <v>6470.4</v>
      </c>
      <c r="F507">
        <f t="shared" si="14"/>
        <v>-2.0813932794463974E-2</v>
      </c>
      <c r="G507">
        <f t="shared" si="15"/>
        <v>-4.2500295963063928E-2</v>
      </c>
    </row>
    <row r="508" spans="1:7">
      <c r="A508" t="s">
        <v>862</v>
      </c>
      <c r="B508" s="43">
        <v>12080.85</v>
      </c>
      <c r="C508" t="s">
        <v>862</v>
      </c>
      <c r="D508" s="43">
        <v>6757.6</v>
      </c>
      <c r="F508">
        <f t="shared" si="14"/>
        <v>-3.7151881509825957E-3</v>
      </c>
      <c r="G508">
        <f t="shared" si="15"/>
        <v>1.4800343367959989E-4</v>
      </c>
    </row>
    <row r="509" spans="1:7">
      <c r="A509" t="s">
        <v>863</v>
      </c>
      <c r="B509" s="43">
        <v>12125.9</v>
      </c>
      <c r="C509" t="s">
        <v>863</v>
      </c>
      <c r="D509" s="43">
        <v>6756.6</v>
      </c>
      <c r="F509">
        <f t="shared" si="14"/>
        <v>1.1123618928496892E-2</v>
      </c>
      <c r="G509">
        <f t="shared" si="15"/>
        <v>-3.612983144327564E-3</v>
      </c>
    </row>
    <row r="510" spans="1:7">
      <c r="A510" t="s">
        <v>864</v>
      </c>
      <c r="B510" s="43">
        <v>11992.5</v>
      </c>
      <c r="C510" t="s">
        <v>864</v>
      </c>
      <c r="D510" s="43">
        <v>6781.1</v>
      </c>
      <c r="F510">
        <f t="shared" si="14"/>
        <v>-4.4247787610618428E-3</v>
      </c>
      <c r="G510">
        <f t="shared" si="15"/>
        <v>-1.8192348065298347E-2</v>
      </c>
    </row>
    <row r="511" spans="1:7">
      <c r="A511" t="s">
        <v>865</v>
      </c>
      <c r="B511" s="43">
        <v>12045.8</v>
      </c>
      <c r="C511" t="s">
        <v>865</v>
      </c>
      <c r="D511" s="43">
        <v>6906.75</v>
      </c>
      <c r="F511">
        <f t="shared" si="14"/>
        <v>-5.5847013030970727E-3</v>
      </c>
      <c r="G511">
        <f t="shared" si="15"/>
        <v>-1.0196997309728228E-3</v>
      </c>
    </row>
    <row r="512" spans="1:7">
      <c r="A512" t="s">
        <v>866</v>
      </c>
      <c r="B512" s="43">
        <v>12113.45</v>
      </c>
      <c r="C512" t="s">
        <v>866</v>
      </c>
      <c r="D512" s="43">
        <v>6913.8</v>
      </c>
      <c r="F512">
        <f t="shared" si="14"/>
        <v>-5.0268385538803084E-3</v>
      </c>
      <c r="G512">
        <f t="shared" si="15"/>
        <v>-1.3026316728645737E-2</v>
      </c>
    </row>
    <row r="513" spans="1:7">
      <c r="A513" t="s">
        <v>867</v>
      </c>
      <c r="B513" s="43">
        <v>12174.65</v>
      </c>
      <c r="C513" t="s">
        <v>867</v>
      </c>
      <c r="D513" s="43">
        <v>7005.05</v>
      </c>
      <c r="F513">
        <f t="shared" si="14"/>
        <v>-2.1760154738879045E-3</v>
      </c>
      <c r="G513">
        <f t="shared" si="15"/>
        <v>-5.4306929990203257E-3</v>
      </c>
    </row>
    <row r="514" spans="1:7">
      <c r="A514" t="s">
        <v>868</v>
      </c>
      <c r="B514" s="43">
        <v>12201.2</v>
      </c>
      <c r="C514" t="s">
        <v>868</v>
      </c>
      <c r="D514" s="43">
        <v>7043.3</v>
      </c>
      <c r="F514">
        <f t="shared" si="14"/>
        <v>7.7057127990816099E-3</v>
      </c>
      <c r="G514">
        <f t="shared" si="15"/>
        <v>1.3577394704105128E-3</v>
      </c>
    </row>
    <row r="515" spans="1:7">
      <c r="A515" t="s">
        <v>869</v>
      </c>
      <c r="B515" s="43">
        <v>12107.9</v>
      </c>
      <c r="C515" t="s">
        <v>869</v>
      </c>
      <c r="D515" s="43">
        <v>7033.75</v>
      </c>
      <c r="F515">
        <f t="shared" si="14"/>
        <v>6.3499979221210978E-3</v>
      </c>
      <c r="G515">
        <f t="shared" si="15"/>
        <v>2.0434069839980307E-2</v>
      </c>
    </row>
    <row r="516" spans="1:7">
      <c r="A516" t="s">
        <v>870</v>
      </c>
      <c r="B516" s="43">
        <v>12031.5</v>
      </c>
      <c r="C516" t="s">
        <v>870</v>
      </c>
      <c r="D516" s="43">
        <v>6892.9</v>
      </c>
      <c r="F516">
        <f t="shared" si="14"/>
        <v>-5.525546872094167E-3</v>
      </c>
      <c r="G516">
        <f t="shared" si="15"/>
        <v>-1.1309929357765314E-2</v>
      </c>
    </row>
    <row r="517" spans="1:7">
      <c r="A517" t="s">
        <v>871</v>
      </c>
      <c r="B517" s="43">
        <v>12098.35</v>
      </c>
      <c r="C517" t="s">
        <v>871</v>
      </c>
      <c r="D517" s="43">
        <v>6971.75</v>
      </c>
      <c r="F517">
        <f t="shared" si="14"/>
        <v>-3.2624949023517535E-3</v>
      </c>
      <c r="G517">
        <f t="shared" si="15"/>
        <v>-7.0995214765865455E-3</v>
      </c>
    </row>
    <row r="518" spans="1:7">
      <c r="A518" t="s">
        <v>872</v>
      </c>
      <c r="B518" s="43">
        <v>12137.95</v>
      </c>
      <c r="C518" t="s">
        <v>872</v>
      </c>
      <c r="D518" s="43">
        <v>7021.6</v>
      </c>
      <c r="F518">
        <f t="shared" si="14"/>
        <v>4.0366775166162938E-3</v>
      </c>
      <c r="G518">
        <f t="shared" si="15"/>
        <v>-2.741126844579389E-3</v>
      </c>
    </row>
    <row r="519" spans="1:7">
      <c r="A519" t="s">
        <v>873</v>
      </c>
      <c r="B519" s="43">
        <v>12089.15</v>
      </c>
      <c r="C519" t="s">
        <v>873</v>
      </c>
      <c r="D519" s="43">
        <v>7040.9</v>
      </c>
      <c r="F519">
        <f t="shared" si="14"/>
        <v>9.1405007658822424E-3</v>
      </c>
      <c r="G519">
        <f t="shared" si="15"/>
        <v>-2.2042891271737419E-2</v>
      </c>
    </row>
    <row r="520" spans="1:7">
      <c r="A520" t="s">
        <v>874</v>
      </c>
      <c r="B520" s="43">
        <v>11979.65</v>
      </c>
      <c r="C520" t="s">
        <v>874</v>
      </c>
      <c r="D520" s="43">
        <v>7199.6</v>
      </c>
      <c r="F520">
        <f t="shared" ref="F520:F583" si="16">B520/B521-1</f>
        <v>2.3210823461081942E-2</v>
      </c>
      <c r="G520">
        <f t="shared" ref="G520:G583" si="17">D520/D521-1</f>
        <v>2.6856645700512161E-2</v>
      </c>
    </row>
    <row r="521" spans="1:7">
      <c r="A521" t="s">
        <v>875</v>
      </c>
      <c r="B521" s="43">
        <v>11707.9</v>
      </c>
      <c r="C521" t="s">
        <v>875</v>
      </c>
      <c r="D521" s="43">
        <v>7011.3</v>
      </c>
      <c r="F521">
        <f t="shared" si="16"/>
        <v>3.9487731363376799E-3</v>
      </c>
      <c r="G521">
        <f t="shared" si="17"/>
        <v>2.9158990994693879E-2</v>
      </c>
    </row>
    <row r="522" spans="1:7">
      <c r="A522" t="s">
        <v>876</v>
      </c>
      <c r="B522" s="43">
        <v>11661.85</v>
      </c>
      <c r="C522" t="s">
        <v>876</v>
      </c>
      <c r="D522" s="43">
        <v>6812.65</v>
      </c>
      <c r="F522">
        <f t="shared" si="16"/>
        <v>-2.5100107840596575E-2</v>
      </c>
      <c r="G522">
        <f t="shared" si="17"/>
        <v>-1.4587401460909866E-2</v>
      </c>
    </row>
    <row r="523" spans="1:7">
      <c r="A523" t="s">
        <v>877</v>
      </c>
      <c r="B523" s="43">
        <v>11962.1</v>
      </c>
      <c r="C523" t="s">
        <v>877</v>
      </c>
      <c r="D523" s="43">
        <v>6913.5</v>
      </c>
      <c r="F523">
        <f t="shared" si="16"/>
        <v>-6.1233985277254765E-3</v>
      </c>
      <c r="G523">
        <f t="shared" si="17"/>
        <v>-1.5234066192338025E-2</v>
      </c>
    </row>
    <row r="524" spans="1:7">
      <c r="A524" t="s">
        <v>878</v>
      </c>
      <c r="B524" s="43">
        <v>12035.8</v>
      </c>
      <c r="C524" t="s">
        <v>878</v>
      </c>
      <c r="D524" s="43">
        <v>7020.45</v>
      </c>
      <c r="F524">
        <f t="shared" si="16"/>
        <v>-7.7249680530937503E-3</v>
      </c>
      <c r="G524">
        <f t="shared" si="17"/>
        <v>1.4478695633566296E-3</v>
      </c>
    </row>
    <row r="525" spans="1:7">
      <c r="A525" t="s">
        <v>879</v>
      </c>
      <c r="B525" s="43">
        <v>12129.5</v>
      </c>
      <c r="C525" t="s">
        <v>879</v>
      </c>
      <c r="D525" s="43">
        <v>7010.3</v>
      </c>
      <c r="F525">
        <f t="shared" si="16"/>
        <v>6.1132401002008674E-3</v>
      </c>
      <c r="G525">
        <f t="shared" si="17"/>
        <v>1.8936551832557935E-3</v>
      </c>
    </row>
    <row r="526" spans="1:7">
      <c r="A526" t="s">
        <v>880</v>
      </c>
      <c r="B526" s="43">
        <v>12055.8</v>
      </c>
      <c r="C526" t="s">
        <v>880</v>
      </c>
      <c r="D526" s="43">
        <v>6997.05</v>
      </c>
      <c r="F526">
        <f t="shared" si="16"/>
        <v>-5.2149517286905755E-3</v>
      </c>
      <c r="G526">
        <f t="shared" si="17"/>
        <v>-2.1227338854073463E-2</v>
      </c>
    </row>
    <row r="527" spans="1:7">
      <c r="A527" t="s">
        <v>881</v>
      </c>
      <c r="B527" s="43">
        <v>12119</v>
      </c>
      <c r="C527" t="s">
        <v>881</v>
      </c>
      <c r="D527" s="43">
        <v>7148.8</v>
      </c>
      <c r="F527">
        <f t="shared" si="16"/>
        <v>-1.0552527912150667E-2</v>
      </c>
      <c r="G527">
        <f t="shared" si="17"/>
        <v>2.8547580469808764E-3</v>
      </c>
    </row>
    <row r="528" spans="1:7">
      <c r="A528" t="s">
        <v>882</v>
      </c>
      <c r="B528" s="43">
        <v>12248.25</v>
      </c>
      <c r="C528" t="s">
        <v>882</v>
      </c>
      <c r="D528" s="43">
        <v>7128.45</v>
      </c>
      <c r="F528">
        <f t="shared" si="16"/>
        <v>5.5745524553891812E-3</v>
      </c>
      <c r="G528">
        <f t="shared" si="17"/>
        <v>-2.609449986707979E-3</v>
      </c>
    </row>
    <row r="529" spans="1:7">
      <c r="A529" t="s">
        <v>883</v>
      </c>
      <c r="B529" s="43">
        <v>12180.35</v>
      </c>
      <c r="C529" t="s">
        <v>883</v>
      </c>
      <c r="D529" s="43">
        <v>7147.1</v>
      </c>
      <c r="F529">
        <f t="shared" si="16"/>
        <v>6.0667883603564565E-3</v>
      </c>
      <c r="G529">
        <f t="shared" si="17"/>
        <v>1.6116374236223585E-3</v>
      </c>
    </row>
    <row r="530" spans="1:7">
      <c r="A530" t="s">
        <v>884</v>
      </c>
      <c r="B530" s="43">
        <v>12106.9</v>
      </c>
      <c r="C530" t="s">
        <v>884</v>
      </c>
      <c r="D530" s="43">
        <v>7135.6</v>
      </c>
      <c r="F530">
        <f t="shared" si="16"/>
        <v>-5.172619218807184E-3</v>
      </c>
      <c r="G530">
        <f t="shared" si="17"/>
        <v>-2.2875257611962629E-2</v>
      </c>
    </row>
    <row r="531" spans="1:7">
      <c r="A531" t="s">
        <v>885</v>
      </c>
      <c r="B531" s="43">
        <v>12169.85</v>
      </c>
      <c r="C531" t="s">
        <v>885</v>
      </c>
      <c r="D531" s="43">
        <v>7302.65</v>
      </c>
      <c r="F531">
        <f t="shared" si="16"/>
        <v>-4.4746023371002863E-3</v>
      </c>
      <c r="G531">
        <f t="shared" si="17"/>
        <v>-1.9725891323024158E-2</v>
      </c>
    </row>
    <row r="532" spans="1:7">
      <c r="A532" t="s">
        <v>886</v>
      </c>
      <c r="B532" s="43">
        <v>12224.55</v>
      </c>
      <c r="C532" t="s">
        <v>886</v>
      </c>
      <c r="D532" s="43">
        <v>7449.6</v>
      </c>
      <c r="F532">
        <f t="shared" si="16"/>
        <v>-1.0346209425736941E-2</v>
      </c>
      <c r="G532">
        <f t="shared" si="17"/>
        <v>-9.3814618059478994E-3</v>
      </c>
    </row>
    <row r="533" spans="1:7">
      <c r="A533" t="s">
        <v>887</v>
      </c>
      <c r="B533" s="43">
        <v>12352.35</v>
      </c>
      <c r="C533" t="s">
        <v>887</v>
      </c>
      <c r="D533" s="43">
        <v>7520.15</v>
      </c>
      <c r="F533">
        <f t="shared" si="16"/>
        <v>-2.5494718951069029E-4</v>
      </c>
      <c r="G533">
        <f t="shared" si="17"/>
        <v>7.7050377546850068E-3</v>
      </c>
    </row>
    <row r="534" spans="1:7">
      <c r="A534" t="s">
        <v>888</v>
      </c>
      <c r="B534" s="43">
        <v>12355.5</v>
      </c>
      <c r="C534" t="s">
        <v>888</v>
      </c>
      <c r="D534" s="43">
        <v>7462.65</v>
      </c>
      <c r="F534">
        <f t="shared" si="16"/>
        <v>9.8839046284227017E-4</v>
      </c>
      <c r="G534">
        <f t="shared" si="17"/>
        <v>-2.7128338422680587E-3</v>
      </c>
    </row>
    <row r="535" spans="1:7">
      <c r="A535" t="s">
        <v>889</v>
      </c>
      <c r="B535" s="43">
        <v>12343.3</v>
      </c>
      <c r="C535" t="s">
        <v>889</v>
      </c>
      <c r="D535" s="43">
        <v>7482.95</v>
      </c>
      <c r="F535">
        <f t="shared" si="16"/>
        <v>-1.5369308300234863E-3</v>
      </c>
      <c r="G535">
        <f t="shared" si="17"/>
        <v>1.3016461796718337E-2</v>
      </c>
    </row>
    <row r="536" spans="1:7">
      <c r="A536" t="s">
        <v>890</v>
      </c>
      <c r="B536" s="43">
        <v>12362.3</v>
      </c>
      <c r="C536" t="s">
        <v>890</v>
      </c>
      <c r="D536" s="43">
        <v>7386.8</v>
      </c>
      <c r="F536">
        <f t="shared" si="16"/>
        <v>2.6562202189048811E-3</v>
      </c>
      <c r="G536">
        <f t="shared" si="17"/>
        <v>4.6377521182694448E-3</v>
      </c>
    </row>
    <row r="537" spans="1:7">
      <c r="A537" t="s">
        <v>891</v>
      </c>
      <c r="B537" s="43">
        <v>12329.55</v>
      </c>
      <c r="C537" t="s">
        <v>891</v>
      </c>
      <c r="D537" s="43">
        <v>7352.7</v>
      </c>
      <c r="F537">
        <f t="shared" si="16"/>
        <v>5.9354807127471876E-3</v>
      </c>
      <c r="G537">
        <f t="shared" si="17"/>
        <v>3.028442807448295E-3</v>
      </c>
    </row>
    <row r="538" spans="1:7">
      <c r="A538" t="s">
        <v>892</v>
      </c>
      <c r="B538" s="43">
        <v>12256.8</v>
      </c>
      <c r="C538" t="s">
        <v>892</v>
      </c>
      <c r="D538" s="43">
        <v>7330.5</v>
      </c>
      <c r="F538">
        <f t="shared" si="16"/>
        <v>3.3480955148617042E-3</v>
      </c>
      <c r="G538">
        <f t="shared" si="17"/>
        <v>1.419499439671279E-2</v>
      </c>
    </row>
    <row r="539" spans="1:7">
      <c r="A539" t="s">
        <v>893</v>
      </c>
      <c r="B539" s="43">
        <v>12215.9</v>
      </c>
      <c r="C539" t="s">
        <v>893</v>
      </c>
      <c r="D539" s="43">
        <v>7227.9</v>
      </c>
      <c r="F539">
        <f t="shared" si="16"/>
        <v>1.5845692640962472E-2</v>
      </c>
      <c r="G539">
        <f t="shared" si="17"/>
        <v>2.7390834659995367E-2</v>
      </c>
    </row>
    <row r="540" spans="1:7">
      <c r="A540" t="s">
        <v>894</v>
      </c>
      <c r="B540" s="43">
        <v>12025.35</v>
      </c>
      <c r="C540" t="s">
        <v>894</v>
      </c>
      <c r="D540" s="43">
        <v>7035.2</v>
      </c>
      <c r="F540">
        <f t="shared" si="16"/>
        <v>-2.2898958346296849E-3</v>
      </c>
      <c r="G540">
        <f t="shared" si="17"/>
        <v>-5.4286360551911716E-3</v>
      </c>
    </row>
    <row r="541" spans="1:7">
      <c r="A541" t="s">
        <v>895</v>
      </c>
      <c r="B541" s="43">
        <v>12052.95</v>
      </c>
      <c r="C541" t="s">
        <v>895</v>
      </c>
      <c r="D541" s="43">
        <v>7073.6</v>
      </c>
      <c r="F541">
        <f t="shared" si="16"/>
        <v>4.9945593489564288E-3</v>
      </c>
      <c r="G541">
        <f t="shared" si="17"/>
        <v>4.4303078495968595E-3</v>
      </c>
    </row>
    <row r="542" spans="1:7">
      <c r="A542" t="s">
        <v>896</v>
      </c>
      <c r="B542" s="43">
        <v>11993.05</v>
      </c>
      <c r="C542" t="s">
        <v>896</v>
      </c>
      <c r="D542" s="43">
        <v>7042.4</v>
      </c>
      <c r="F542">
        <f t="shared" si="16"/>
        <v>-1.91058057603678E-2</v>
      </c>
      <c r="G542">
        <f t="shared" si="17"/>
        <v>-2.9203570320846417E-2</v>
      </c>
    </row>
    <row r="543" spans="1:7">
      <c r="A543" t="s">
        <v>897</v>
      </c>
      <c r="B543" s="43">
        <v>12226.65</v>
      </c>
      <c r="C543" t="s">
        <v>897</v>
      </c>
      <c r="D543" s="43">
        <v>7254.25</v>
      </c>
      <c r="F543">
        <f t="shared" si="16"/>
        <v>-4.5228053606032326E-3</v>
      </c>
      <c r="G543">
        <f t="shared" si="17"/>
        <v>-1.0313990054366728E-2</v>
      </c>
    </row>
    <row r="544" spans="1:7">
      <c r="A544" t="s">
        <v>898</v>
      </c>
      <c r="B544" s="43">
        <v>12282.2</v>
      </c>
      <c r="C544" t="s">
        <v>898</v>
      </c>
      <c r="D544" s="43">
        <v>7329.85</v>
      </c>
      <c r="F544">
        <f t="shared" si="16"/>
        <v>8.1838703057666162E-3</v>
      </c>
      <c r="G544">
        <f t="shared" si="17"/>
        <v>2.4823228524146757E-3</v>
      </c>
    </row>
    <row r="545" spans="1:7">
      <c r="A545" t="s">
        <v>899</v>
      </c>
      <c r="B545" s="43">
        <v>12182.5</v>
      </c>
      <c r="C545" t="s">
        <v>899</v>
      </c>
      <c r="D545" s="43">
        <v>7311.7</v>
      </c>
      <c r="F545">
        <f t="shared" si="16"/>
        <v>1.1546252809520041E-3</v>
      </c>
      <c r="G545">
        <f t="shared" si="17"/>
        <v>-7.7219553239421534E-3</v>
      </c>
    </row>
    <row r="546" spans="1:7">
      <c r="A546" t="s">
        <v>900</v>
      </c>
      <c r="B546" s="43">
        <v>12168.45</v>
      </c>
      <c r="C546" t="s">
        <v>900</v>
      </c>
      <c r="D546" s="43">
        <v>7368.6</v>
      </c>
      <c r="F546">
        <f t="shared" si="16"/>
        <v>-7.1312883235352675E-3</v>
      </c>
      <c r="G546">
        <f t="shared" si="17"/>
        <v>-6.425080060677546E-3</v>
      </c>
    </row>
    <row r="547" spans="1:7">
      <c r="A547" t="s">
        <v>901</v>
      </c>
      <c r="B547" s="43">
        <v>12255.85</v>
      </c>
      <c r="C547" t="s">
        <v>901</v>
      </c>
      <c r="D547" s="43">
        <v>7416.25</v>
      </c>
      <c r="F547">
        <f t="shared" si="16"/>
        <v>8.206895425371119E-4</v>
      </c>
      <c r="G547">
        <f t="shared" si="17"/>
        <v>9.7142234747920053E-3</v>
      </c>
    </row>
    <row r="548" spans="1:7">
      <c r="A548" t="s">
        <v>902</v>
      </c>
      <c r="B548" s="43">
        <v>12245.8</v>
      </c>
      <c r="C548" t="s">
        <v>902</v>
      </c>
      <c r="D548" s="43">
        <v>7344.9</v>
      </c>
      <c r="F548">
        <f t="shared" si="16"/>
        <v>9.8337944427722146E-3</v>
      </c>
      <c r="G548">
        <f t="shared" si="17"/>
        <v>1.4362855446146128E-2</v>
      </c>
    </row>
    <row r="549" spans="1:7">
      <c r="A549" t="s">
        <v>903</v>
      </c>
      <c r="B549" s="43">
        <v>12126.55</v>
      </c>
      <c r="C549" t="s">
        <v>903</v>
      </c>
      <c r="D549" s="43">
        <v>7240.9</v>
      </c>
      <c r="F549">
        <f t="shared" si="16"/>
        <v>-7.2045224752447234E-3</v>
      </c>
      <c r="G549">
        <f t="shared" si="17"/>
        <v>-1.1858948115396228E-2</v>
      </c>
    </row>
    <row r="550" spans="1:7">
      <c r="A550" t="s">
        <v>904</v>
      </c>
      <c r="B550" s="43">
        <v>12214.55</v>
      </c>
      <c r="C550" t="s">
        <v>904</v>
      </c>
      <c r="D550" s="43">
        <v>7327.8</v>
      </c>
      <c r="F550">
        <f t="shared" si="16"/>
        <v>-3.930602841940134E-3</v>
      </c>
      <c r="G550">
        <f t="shared" si="17"/>
        <v>-4.4967327364859866E-3</v>
      </c>
    </row>
    <row r="551" spans="1:7">
      <c r="A551" t="s">
        <v>905</v>
      </c>
      <c r="B551" s="43">
        <v>12262.75</v>
      </c>
      <c r="C551" t="s">
        <v>905</v>
      </c>
      <c r="D551" s="43">
        <v>7360.9</v>
      </c>
      <c r="F551">
        <f t="shared" si="16"/>
        <v>-7.3746312684364046E-4</v>
      </c>
      <c r="G551">
        <f t="shared" si="17"/>
        <v>1.3688631825380382E-2</v>
      </c>
    </row>
    <row r="552" spans="1:7">
      <c r="A552" t="s">
        <v>906</v>
      </c>
      <c r="B552" s="43">
        <v>12271.8</v>
      </c>
      <c r="C552" t="s">
        <v>906</v>
      </c>
      <c r="D552" s="43">
        <v>7261.5</v>
      </c>
      <c r="F552">
        <f t="shared" si="16"/>
        <v>9.8697358010380043E-4</v>
      </c>
      <c r="G552">
        <f t="shared" si="17"/>
        <v>2.879575728698347E-3</v>
      </c>
    </row>
    <row r="553" spans="1:7">
      <c r="A553" t="s">
        <v>907</v>
      </c>
      <c r="B553" s="43">
        <v>12259.7</v>
      </c>
      <c r="C553" t="s">
        <v>907</v>
      </c>
      <c r="D553" s="43">
        <v>7240.65</v>
      </c>
      <c r="F553">
        <f t="shared" si="16"/>
        <v>3.1133275785184544E-3</v>
      </c>
      <c r="G553">
        <f t="shared" si="17"/>
        <v>0</v>
      </c>
    </row>
    <row r="554" spans="1:7">
      <c r="A554" t="s">
        <v>908</v>
      </c>
      <c r="B554" s="43">
        <v>12221.65</v>
      </c>
      <c r="C554" t="s">
        <v>908</v>
      </c>
      <c r="D554" s="43">
        <v>7240.65</v>
      </c>
      <c r="F554">
        <f t="shared" si="16"/>
        <v>4.6568023016850812E-3</v>
      </c>
      <c r="G554">
        <f t="shared" si="17"/>
        <v>6.3237041618311451E-3</v>
      </c>
    </row>
    <row r="555" spans="1:7">
      <c r="A555" t="s">
        <v>909</v>
      </c>
      <c r="B555" s="43">
        <v>12165</v>
      </c>
      <c r="C555" t="s">
        <v>909</v>
      </c>
      <c r="D555" s="43">
        <v>7195.15</v>
      </c>
      <c r="F555">
        <f t="shared" si="16"/>
        <v>9.2127476885168758E-3</v>
      </c>
      <c r="G555">
        <f t="shared" si="17"/>
        <v>7.7170327938880234E-3</v>
      </c>
    </row>
    <row r="556" spans="1:7">
      <c r="A556" t="s">
        <v>910</v>
      </c>
      <c r="B556" s="43">
        <v>12053.95</v>
      </c>
      <c r="C556" t="s">
        <v>910</v>
      </c>
      <c r="D556" s="43">
        <v>7140.05</v>
      </c>
      <c r="F556">
        <f t="shared" si="16"/>
        <v>-2.7095898797852014E-3</v>
      </c>
      <c r="G556">
        <f t="shared" si="17"/>
        <v>-1.038122232309302E-2</v>
      </c>
    </row>
    <row r="557" spans="1:7">
      <c r="A557" t="s">
        <v>911</v>
      </c>
      <c r="B557" s="43">
        <v>12086.7</v>
      </c>
      <c r="C557" t="s">
        <v>911</v>
      </c>
      <c r="D557" s="43">
        <v>7214.95</v>
      </c>
      <c r="F557">
        <f t="shared" si="16"/>
        <v>9.5975542524935342E-3</v>
      </c>
      <c r="G557">
        <f t="shared" si="17"/>
        <v>3.0736592474070568E-2</v>
      </c>
    </row>
    <row r="558" spans="1:7">
      <c r="A558" t="s">
        <v>912</v>
      </c>
      <c r="B558" s="43">
        <v>11971.8</v>
      </c>
      <c r="C558" t="s">
        <v>912</v>
      </c>
      <c r="D558" s="43">
        <v>6999.8</v>
      </c>
      <c r="F558">
        <f t="shared" si="16"/>
        <v>5.1762572259794748E-3</v>
      </c>
      <c r="G558">
        <f t="shared" si="17"/>
        <v>9.4377395183897761E-4</v>
      </c>
    </row>
    <row r="559" spans="1:7">
      <c r="A559" t="s">
        <v>913</v>
      </c>
      <c r="B559" s="43">
        <v>11910.15</v>
      </c>
      <c r="C559" t="s">
        <v>913</v>
      </c>
      <c r="D559" s="43">
        <v>6993.2</v>
      </c>
      <c r="F559">
        <f t="shared" si="16"/>
        <v>4.4995276971864229E-3</v>
      </c>
      <c r="G559">
        <f t="shared" si="17"/>
        <v>4.2434642752005036E-3</v>
      </c>
    </row>
    <row r="560" spans="1:7">
      <c r="A560" t="s">
        <v>914</v>
      </c>
      <c r="B560" s="43">
        <v>11856.8</v>
      </c>
      <c r="C560" t="s">
        <v>914</v>
      </c>
      <c r="D560" s="43">
        <v>6963.65</v>
      </c>
      <c r="F560">
        <f t="shared" si="16"/>
        <v>-6.7602094240838406E-3</v>
      </c>
      <c r="G560">
        <f t="shared" si="17"/>
        <v>-4.4461917866972511E-3</v>
      </c>
    </row>
    <row r="561" spans="1:7">
      <c r="A561" t="s">
        <v>915</v>
      </c>
      <c r="B561" s="43">
        <v>11937.5</v>
      </c>
      <c r="C561" t="s">
        <v>915</v>
      </c>
      <c r="D561" s="43">
        <v>6994.75</v>
      </c>
      <c r="F561">
        <f t="shared" si="16"/>
        <v>1.342112989137334E-3</v>
      </c>
      <c r="G561">
        <f t="shared" si="17"/>
        <v>1.5689662683142869E-2</v>
      </c>
    </row>
    <row r="562" spans="1:7">
      <c r="A562" t="s">
        <v>916</v>
      </c>
      <c r="B562" s="43">
        <v>11921.5</v>
      </c>
      <c r="C562" t="s">
        <v>916</v>
      </c>
      <c r="D562" s="43">
        <v>6886.7</v>
      </c>
      <c r="F562">
        <f t="shared" si="16"/>
        <v>-8.062637289489416E-3</v>
      </c>
      <c r="G562">
        <f t="shared" si="17"/>
        <v>-1.7988406995729345E-2</v>
      </c>
    </row>
    <row r="563" spans="1:7">
      <c r="A563" t="s">
        <v>917</v>
      </c>
      <c r="B563" s="43">
        <v>12018.4</v>
      </c>
      <c r="C563" t="s">
        <v>917</v>
      </c>
      <c r="D563" s="43">
        <v>7012.85</v>
      </c>
      <c r="F563">
        <f t="shared" si="16"/>
        <v>-2.0592533545902292E-3</v>
      </c>
      <c r="G563">
        <f t="shared" si="17"/>
        <v>-8.9385395910176468E-3</v>
      </c>
    </row>
    <row r="564" spans="1:7">
      <c r="A564" t="s">
        <v>918</v>
      </c>
      <c r="B564" s="43">
        <v>12043.2</v>
      </c>
      <c r="C564" t="s">
        <v>918</v>
      </c>
      <c r="D564" s="43">
        <v>7076.1</v>
      </c>
      <c r="F564">
        <f t="shared" si="16"/>
        <v>4.0853078988176694E-3</v>
      </c>
      <c r="G564">
        <f t="shared" si="17"/>
        <v>-8.7829887376029703E-3</v>
      </c>
    </row>
    <row r="565" spans="1:7">
      <c r="A565" t="s">
        <v>919</v>
      </c>
      <c r="B565" s="43">
        <v>11994.2</v>
      </c>
      <c r="C565" t="s">
        <v>919</v>
      </c>
      <c r="D565" s="43">
        <v>7138.8</v>
      </c>
      <c r="F565">
        <f t="shared" si="16"/>
        <v>-4.4819973108015665E-3</v>
      </c>
      <c r="G565">
        <f t="shared" si="17"/>
        <v>-7.7037825572334739E-5</v>
      </c>
    </row>
    <row r="566" spans="1:7">
      <c r="A566" t="s">
        <v>920</v>
      </c>
      <c r="B566" s="43">
        <v>12048.2</v>
      </c>
      <c r="C566" t="s">
        <v>920</v>
      </c>
      <c r="D566" s="43">
        <v>7139.35</v>
      </c>
      <c r="F566">
        <f t="shared" si="16"/>
        <v>-6.5112536859079917E-4</v>
      </c>
      <c r="G566">
        <f t="shared" si="17"/>
        <v>-1.4698068549583554E-2</v>
      </c>
    </row>
    <row r="567" spans="1:7">
      <c r="A567" t="s">
        <v>921</v>
      </c>
      <c r="B567" s="43">
        <v>12056.05</v>
      </c>
      <c r="C567" t="s">
        <v>921</v>
      </c>
      <c r="D567" s="43">
        <v>7245.85</v>
      </c>
      <c r="F567">
        <f t="shared" si="16"/>
        <v>-7.8264197215901499E-3</v>
      </c>
      <c r="G567">
        <f t="shared" si="17"/>
        <v>-2.1208469616111891E-3</v>
      </c>
    </row>
    <row r="568" spans="1:7">
      <c r="A568" t="s">
        <v>922</v>
      </c>
      <c r="B568" s="43">
        <v>12151.15</v>
      </c>
      <c r="C568" t="s">
        <v>922</v>
      </c>
      <c r="D568" s="43">
        <v>7261.25</v>
      </c>
      <c r="F568">
        <f t="shared" si="16"/>
        <v>4.1691802953547352E-3</v>
      </c>
      <c r="G568">
        <f t="shared" si="17"/>
        <v>-4.5445821452072543E-3</v>
      </c>
    </row>
    <row r="569" spans="1:7">
      <c r="A569" t="s">
        <v>923</v>
      </c>
      <c r="B569" s="43">
        <v>12100.7</v>
      </c>
      <c r="C569" t="s">
        <v>923</v>
      </c>
      <c r="D569" s="43">
        <v>7294.4</v>
      </c>
      <c r="F569">
        <f t="shared" si="16"/>
        <v>5.2335579055799997E-3</v>
      </c>
      <c r="G569">
        <f t="shared" si="17"/>
        <v>2.3775438596491227E-2</v>
      </c>
    </row>
    <row r="570" spans="1:7">
      <c r="A570" t="s">
        <v>924</v>
      </c>
      <c r="B570" s="43">
        <v>12037.7</v>
      </c>
      <c r="C570" t="s">
        <v>924</v>
      </c>
      <c r="D570" s="43">
        <v>7125</v>
      </c>
      <c r="F570">
        <f t="shared" si="16"/>
        <v>-2.9858163370948265E-3</v>
      </c>
      <c r="G570">
        <f t="shared" si="17"/>
        <v>-1.5353574439269768E-2</v>
      </c>
    </row>
    <row r="571" spans="1:7">
      <c r="A571" t="s">
        <v>925</v>
      </c>
      <c r="B571" s="43">
        <v>12073.75</v>
      </c>
      <c r="C571" t="s">
        <v>925</v>
      </c>
      <c r="D571" s="43">
        <v>7236.1</v>
      </c>
      <c r="F571">
        <f t="shared" si="16"/>
        <v>1.3374571946552116E-2</v>
      </c>
      <c r="G571">
        <f t="shared" si="17"/>
        <v>2.4878017690090681E-2</v>
      </c>
    </row>
    <row r="572" spans="1:7">
      <c r="A572" t="s">
        <v>926</v>
      </c>
      <c r="B572" s="43">
        <v>11914.4</v>
      </c>
      <c r="C572" t="s">
        <v>926</v>
      </c>
      <c r="D572" s="43">
        <v>7060.45</v>
      </c>
      <c r="F572">
        <f t="shared" si="16"/>
        <v>-4.5118812873901071E-3</v>
      </c>
      <c r="G572">
        <f t="shared" si="17"/>
        <v>5.8982340915081366E-3</v>
      </c>
    </row>
    <row r="573" spans="1:7">
      <c r="A573" t="s">
        <v>927</v>
      </c>
      <c r="B573" s="43">
        <v>11968.4</v>
      </c>
      <c r="C573" t="s">
        <v>927</v>
      </c>
      <c r="D573" s="43">
        <v>7019.05</v>
      </c>
      <c r="F573">
        <f t="shared" si="16"/>
        <v>-2.5585252227251498E-3</v>
      </c>
      <c r="G573">
        <f t="shared" si="17"/>
        <v>-1.8692111425675395E-2</v>
      </c>
    </row>
    <row r="574" spans="1:7">
      <c r="A574" t="s">
        <v>928</v>
      </c>
      <c r="B574" s="43">
        <v>11999.1</v>
      </c>
      <c r="C574" t="s">
        <v>928</v>
      </c>
      <c r="D574" s="43">
        <v>7152.75</v>
      </c>
      <c r="F574">
        <f t="shared" si="16"/>
        <v>4.941332149646982E-3</v>
      </c>
      <c r="G574">
        <f t="shared" si="17"/>
        <v>1.5229687244959544E-2</v>
      </c>
    </row>
    <row r="575" spans="1:7">
      <c r="A575" t="s">
        <v>929</v>
      </c>
      <c r="B575" s="43">
        <v>11940.1</v>
      </c>
      <c r="C575" t="s">
        <v>929</v>
      </c>
      <c r="D575" s="43">
        <v>7045.45</v>
      </c>
      <c r="F575">
        <f t="shared" si="16"/>
        <v>4.6783625730995038E-3</v>
      </c>
      <c r="G575">
        <f t="shared" si="17"/>
        <v>-7.4664187252146963E-3</v>
      </c>
    </row>
    <row r="576" spans="1:7">
      <c r="A576" t="s">
        <v>930</v>
      </c>
      <c r="B576" s="43">
        <v>11884.5</v>
      </c>
      <c r="C576" t="s">
        <v>930</v>
      </c>
      <c r="D576" s="43">
        <v>7098.45</v>
      </c>
      <c r="F576">
        <f t="shared" si="16"/>
        <v>-9.2052003076814604E-4</v>
      </c>
      <c r="G576">
        <f t="shared" si="17"/>
        <v>-6.820852921423759E-3</v>
      </c>
    </row>
    <row r="577" spans="1:7">
      <c r="A577" t="s">
        <v>931</v>
      </c>
      <c r="B577" s="43">
        <v>11895.45</v>
      </c>
      <c r="C577" t="s">
        <v>931</v>
      </c>
      <c r="D577" s="43">
        <v>7147.2</v>
      </c>
      <c r="F577">
        <f t="shared" si="16"/>
        <v>1.9667961017848512E-3</v>
      </c>
      <c r="G577">
        <f t="shared" si="17"/>
        <v>-1.3791628433246106E-2</v>
      </c>
    </row>
    <row r="578" spans="1:7">
      <c r="A578" t="s">
        <v>932</v>
      </c>
      <c r="B578" s="43">
        <v>11872.1</v>
      </c>
      <c r="C578" t="s">
        <v>932</v>
      </c>
      <c r="D578" s="43">
        <v>7247.15</v>
      </c>
      <c r="F578">
        <f t="shared" si="16"/>
        <v>2.6730402982995116E-3</v>
      </c>
      <c r="G578">
        <f t="shared" si="17"/>
        <v>1.2935733653872905E-2</v>
      </c>
    </row>
    <row r="579" spans="1:7">
      <c r="A579" t="s">
        <v>933</v>
      </c>
      <c r="B579" s="43">
        <v>11840.45</v>
      </c>
      <c r="C579" t="s">
        <v>933</v>
      </c>
      <c r="D579" s="43">
        <v>7154.6</v>
      </c>
      <c r="F579">
        <f t="shared" si="16"/>
        <v>-6.1275281299707496E-3</v>
      </c>
      <c r="G579">
        <f t="shared" si="17"/>
        <v>2.4238857831393457E-3</v>
      </c>
    </row>
    <row r="580" spans="1:7">
      <c r="A580" t="s">
        <v>934</v>
      </c>
      <c r="B580" s="43">
        <v>11913.45</v>
      </c>
      <c r="C580" t="s">
        <v>934</v>
      </c>
      <c r="D580" s="43">
        <v>7137.3</v>
      </c>
      <c r="F580">
        <f t="shared" si="16"/>
        <v>4.4507333212973066E-4</v>
      </c>
      <c r="G580">
        <f t="shared" si="17"/>
        <v>-8.7840512183097186E-3</v>
      </c>
    </row>
    <row r="581" spans="1:7">
      <c r="A581" t="s">
        <v>935</v>
      </c>
      <c r="B581" s="43">
        <v>11908.15</v>
      </c>
      <c r="C581" t="s">
        <v>935</v>
      </c>
      <c r="D581" s="43">
        <v>7200.55</v>
      </c>
      <c r="F581">
        <f t="shared" si="16"/>
        <v>-8.6496476454892557E-3</v>
      </c>
      <c r="G581">
        <f t="shared" si="17"/>
        <v>-1.1883932676011844E-2</v>
      </c>
    </row>
    <row r="582" spans="1:7">
      <c r="A582" t="s">
        <v>936</v>
      </c>
      <c r="B582" s="43">
        <v>12012.05</v>
      </c>
      <c r="C582" t="s">
        <v>936</v>
      </c>
      <c r="D582" s="43">
        <v>7287.15</v>
      </c>
      <c r="F582">
        <f t="shared" si="16"/>
        <v>3.8442092419803675E-3</v>
      </c>
      <c r="G582">
        <f t="shared" si="17"/>
        <v>-3.2826573110933399E-3</v>
      </c>
    </row>
    <row r="583" spans="1:7">
      <c r="A583" t="s">
        <v>937</v>
      </c>
      <c r="B583" s="43">
        <v>11966.05</v>
      </c>
      <c r="C583" t="s">
        <v>937</v>
      </c>
      <c r="D583" s="43">
        <v>7311.15</v>
      </c>
      <c r="F583">
        <f t="shared" si="16"/>
        <v>4.0991172423050504E-3</v>
      </c>
      <c r="G583">
        <f t="shared" si="17"/>
        <v>-1.0535931790499387E-2</v>
      </c>
    </row>
    <row r="584" spans="1:7">
      <c r="A584" t="s">
        <v>938</v>
      </c>
      <c r="B584" s="43">
        <v>11917.2</v>
      </c>
      <c r="C584" t="s">
        <v>938</v>
      </c>
      <c r="D584" s="43">
        <v>7389</v>
      </c>
      <c r="F584">
        <f t="shared" ref="F584:F647" si="18">B584/B585-1</f>
        <v>-2.0182057229948258E-3</v>
      </c>
      <c r="G584">
        <f t="shared" ref="G584:G647" si="19">D584/D585-1</f>
        <v>-4.7144396551723755E-3</v>
      </c>
    </row>
    <row r="585" spans="1:7">
      <c r="A585" t="s">
        <v>939</v>
      </c>
      <c r="B585" s="43">
        <v>11941.3</v>
      </c>
      <c r="C585" t="s">
        <v>939</v>
      </c>
      <c r="D585" s="43">
        <v>7424</v>
      </c>
      <c r="F585">
        <f t="shared" si="18"/>
        <v>4.2638723024910341E-3</v>
      </c>
      <c r="G585">
        <f t="shared" si="19"/>
        <v>-2.5549145846048837E-2</v>
      </c>
    </row>
    <row r="586" spans="1:7">
      <c r="A586" t="s">
        <v>940</v>
      </c>
      <c r="B586" s="43">
        <v>11890.6</v>
      </c>
      <c r="C586" t="s">
        <v>940</v>
      </c>
      <c r="D586" s="43">
        <v>7618.65</v>
      </c>
      <c r="F586">
        <f t="shared" si="18"/>
        <v>1.1071400005893128E-3</v>
      </c>
      <c r="G586">
        <f t="shared" si="19"/>
        <v>7.8379236447336798E-3</v>
      </c>
    </row>
    <row r="587" spans="1:7">
      <c r="A587" t="s">
        <v>941</v>
      </c>
      <c r="B587" s="43">
        <v>11877.45</v>
      </c>
      <c r="C587" t="s">
        <v>941</v>
      </c>
      <c r="D587" s="43">
        <v>7559.4</v>
      </c>
      <c r="F587">
        <f t="shared" si="18"/>
        <v>2.8157479251273987E-3</v>
      </c>
      <c r="G587">
        <f t="shared" si="19"/>
        <v>3.2420487101281203E-4</v>
      </c>
    </row>
    <row r="588" spans="1:7">
      <c r="A588" t="s">
        <v>942</v>
      </c>
      <c r="B588" s="43">
        <v>11844.1</v>
      </c>
      <c r="C588" t="s">
        <v>942</v>
      </c>
      <c r="D588" s="43">
        <v>7556.95</v>
      </c>
      <c r="F588">
        <f t="shared" si="18"/>
        <v>4.8571077090147075E-3</v>
      </c>
      <c r="G588">
        <f t="shared" si="19"/>
        <v>-2.1285275795526748E-2</v>
      </c>
    </row>
    <row r="589" spans="1:7">
      <c r="A589" t="s">
        <v>943</v>
      </c>
      <c r="B589" s="43">
        <v>11786.85</v>
      </c>
      <c r="C589" t="s">
        <v>943</v>
      </c>
      <c r="D589" s="43">
        <v>7721.3</v>
      </c>
      <c r="F589">
        <f t="shared" si="18"/>
        <v>1.3735094154629479E-2</v>
      </c>
      <c r="G589">
        <f t="shared" si="19"/>
        <v>4.0312041066544513E-2</v>
      </c>
    </row>
    <row r="590" spans="1:7">
      <c r="A590" t="s">
        <v>944</v>
      </c>
      <c r="B590" s="43">
        <v>11627.15</v>
      </c>
      <c r="C590" t="s">
        <v>944</v>
      </c>
      <c r="D590" s="43">
        <v>7422.1</v>
      </c>
      <c r="F590">
        <f t="shared" si="18"/>
        <v>3.7336302972228452E-3</v>
      </c>
      <c r="G590">
        <f t="shared" si="19"/>
        <v>-6.5652543450471779E-3</v>
      </c>
    </row>
    <row r="591" spans="1:7">
      <c r="A591" t="s">
        <v>945</v>
      </c>
      <c r="B591" s="43">
        <v>11583.9</v>
      </c>
      <c r="C591" t="s">
        <v>945</v>
      </c>
      <c r="D591" s="43">
        <v>7471.15</v>
      </c>
      <c r="F591">
        <f t="shared" si="18"/>
        <v>1.122373214994532E-4</v>
      </c>
      <c r="G591">
        <f t="shared" si="19"/>
        <v>1.0789566252672023E-2</v>
      </c>
    </row>
    <row r="592" spans="1:7">
      <c r="A592" t="s">
        <v>946</v>
      </c>
      <c r="B592" s="43">
        <v>11582.6</v>
      </c>
      <c r="C592" t="s">
        <v>946</v>
      </c>
      <c r="D592" s="43">
        <v>7391.4</v>
      </c>
      <c r="F592">
        <f t="shared" si="18"/>
        <v>-1.8527934092260612E-3</v>
      </c>
      <c r="G592">
        <f t="shared" si="19"/>
        <v>-6.5656395954437619E-3</v>
      </c>
    </row>
    <row r="593" spans="1:7">
      <c r="A593" t="s">
        <v>947</v>
      </c>
      <c r="B593" s="43">
        <v>11604.1</v>
      </c>
      <c r="C593" t="s">
        <v>947</v>
      </c>
      <c r="D593" s="43">
        <v>7440.25</v>
      </c>
      <c r="F593">
        <f t="shared" si="18"/>
        <v>1.3591236025836118E-3</v>
      </c>
      <c r="G593">
        <f t="shared" si="19"/>
        <v>2.5357450473729504E-2</v>
      </c>
    </row>
    <row r="594" spans="1:7">
      <c r="A594" t="s">
        <v>948</v>
      </c>
      <c r="B594" s="43">
        <v>11588.35</v>
      </c>
      <c r="C594" t="s">
        <v>948</v>
      </c>
      <c r="D594" s="43">
        <v>7256.25</v>
      </c>
      <c r="F594">
        <f t="shared" si="18"/>
        <v>-6.302602074284902E-3</v>
      </c>
      <c r="G594">
        <f t="shared" si="19"/>
        <v>-6.3062322829793294E-3</v>
      </c>
    </row>
    <row r="595" spans="1:7">
      <c r="A595" t="s">
        <v>949</v>
      </c>
      <c r="B595" s="43">
        <v>11661.85</v>
      </c>
      <c r="C595" t="s">
        <v>949</v>
      </c>
      <c r="D595" s="43">
        <v>7302.3</v>
      </c>
      <c r="F595">
        <f t="shared" si="18"/>
        <v>6.5162885636977919E-3</v>
      </c>
      <c r="G595">
        <f t="shared" si="19"/>
        <v>2.5042462695995305E-2</v>
      </c>
    </row>
    <row r="596" spans="1:7">
      <c r="A596" t="s">
        <v>950</v>
      </c>
      <c r="B596" s="43">
        <v>11586.35</v>
      </c>
      <c r="C596" t="s">
        <v>950</v>
      </c>
      <c r="D596" s="43">
        <v>7123.9</v>
      </c>
      <c r="F596">
        <f t="shared" si="18"/>
        <v>1.0672540125610697E-2</v>
      </c>
      <c r="G596">
        <f t="shared" si="19"/>
        <v>2.13476702508959E-2</v>
      </c>
    </row>
    <row r="597" spans="1:7">
      <c r="A597" t="s">
        <v>951</v>
      </c>
      <c r="B597" s="43">
        <v>11464</v>
      </c>
      <c r="C597" t="s">
        <v>951</v>
      </c>
      <c r="D597" s="43">
        <v>6975</v>
      </c>
      <c r="F597">
        <f t="shared" si="18"/>
        <v>3.1238241908246867E-3</v>
      </c>
      <c r="G597">
        <f t="shared" si="19"/>
        <v>-1.538846938410332E-3</v>
      </c>
    </row>
    <row r="598" spans="1:7">
      <c r="A598" t="s">
        <v>952</v>
      </c>
      <c r="B598" s="43">
        <v>11428.3</v>
      </c>
      <c r="C598" t="s">
        <v>952</v>
      </c>
      <c r="D598" s="43">
        <v>6985.75</v>
      </c>
      <c r="F598">
        <f t="shared" si="18"/>
        <v>7.6844059023997158E-3</v>
      </c>
      <c r="G598">
        <f t="shared" si="19"/>
        <v>2.4138335459090055E-2</v>
      </c>
    </row>
    <row r="599" spans="1:7">
      <c r="A599" t="s">
        <v>953</v>
      </c>
      <c r="B599" s="43">
        <v>11341.15</v>
      </c>
      <c r="C599" t="s">
        <v>953</v>
      </c>
      <c r="D599" s="43">
        <v>6821.1</v>
      </c>
      <c r="F599">
        <f t="shared" si="18"/>
        <v>3.1932631876905315E-3</v>
      </c>
      <c r="G599">
        <f t="shared" si="19"/>
        <v>1.8241800892683901E-2</v>
      </c>
    </row>
    <row r="600" spans="1:7">
      <c r="A600" t="s">
        <v>954</v>
      </c>
      <c r="B600" s="43">
        <v>11305.05</v>
      </c>
      <c r="C600" t="s">
        <v>954</v>
      </c>
      <c r="D600" s="43">
        <v>6698.9</v>
      </c>
      <c r="F600">
        <f t="shared" si="18"/>
        <v>6.2752847243547905E-3</v>
      </c>
      <c r="G600">
        <f t="shared" si="19"/>
        <v>1.4147408579279208E-2</v>
      </c>
    </row>
    <row r="601" spans="1:7">
      <c r="A601" t="s">
        <v>955</v>
      </c>
      <c r="B601" s="43">
        <v>11234.55</v>
      </c>
      <c r="C601" t="s">
        <v>955</v>
      </c>
      <c r="D601" s="43">
        <v>6605.45</v>
      </c>
      <c r="F601">
        <f t="shared" si="18"/>
        <v>-6.9608337089973604E-3</v>
      </c>
      <c r="G601">
        <f t="shared" si="19"/>
        <v>-1.6980303740577907E-2</v>
      </c>
    </row>
    <row r="602" spans="1:7">
      <c r="A602" t="s">
        <v>956</v>
      </c>
      <c r="B602" s="43">
        <v>11313.3</v>
      </c>
      <c r="C602" t="s">
        <v>956</v>
      </c>
      <c r="D602" s="43">
        <v>6719.55</v>
      </c>
      <c r="F602">
        <f t="shared" si="18"/>
        <v>1.6797886108714355E-2</v>
      </c>
      <c r="G602">
        <f t="shared" si="19"/>
        <v>1.3529717866920032E-2</v>
      </c>
    </row>
    <row r="603" spans="1:7">
      <c r="A603" t="s">
        <v>957</v>
      </c>
      <c r="B603" s="43">
        <v>11126.4</v>
      </c>
      <c r="C603" t="s">
        <v>957</v>
      </c>
      <c r="D603" s="43">
        <v>6629.85</v>
      </c>
      <c r="F603">
        <f t="shared" si="18"/>
        <v>-4.3267187185396239E-3</v>
      </c>
      <c r="G603">
        <f t="shared" si="19"/>
        <v>-2.9701034648700331E-3</v>
      </c>
    </row>
    <row r="604" spans="1:7">
      <c r="A604" t="s">
        <v>958</v>
      </c>
      <c r="B604" s="43">
        <v>11174.75</v>
      </c>
      <c r="C604" t="s">
        <v>958</v>
      </c>
      <c r="D604" s="43">
        <v>6649.6</v>
      </c>
      <c r="F604">
        <f t="shared" si="18"/>
        <v>-1.2307760296977222E-2</v>
      </c>
      <c r="G604">
        <f t="shared" si="19"/>
        <v>-1.5464795196955872E-2</v>
      </c>
    </row>
    <row r="605" spans="1:7">
      <c r="A605" t="s">
        <v>959</v>
      </c>
      <c r="B605" s="43">
        <v>11314</v>
      </c>
      <c r="C605" t="s">
        <v>959</v>
      </c>
      <c r="D605" s="43">
        <v>6754.05</v>
      </c>
      <c r="F605">
        <f t="shared" si="18"/>
        <v>-4.0405285257792967E-3</v>
      </c>
      <c r="G605">
        <f t="shared" si="19"/>
        <v>-4.1212031849011677E-3</v>
      </c>
    </row>
    <row r="606" spans="1:7">
      <c r="A606" t="s">
        <v>960</v>
      </c>
      <c r="B606" s="43">
        <v>11359.9</v>
      </c>
      <c r="C606" t="s">
        <v>960</v>
      </c>
      <c r="D606" s="43">
        <v>6782</v>
      </c>
      <c r="F606">
        <f t="shared" si="18"/>
        <v>-9.9830492964805284E-3</v>
      </c>
      <c r="G606">
        <f t="shared" si="19"/>
        <v>9.857351320765817E-3</v>
      </c>
    </row>
    <row r="607" spans="1:7">
      <c r="A607" t="s">
        <v>961</v>
      </c>
      <c r="B607" s="43">
        <v>11474.45</v>
      </c>
      <c r="C607" t="s">
        <v>961</v>
      </c>
      <c r="D607" s="43">
        <v>6715.8</v>
      </c>
      <c r="F607">
        <f t="shared" si="18"/>
        <v>-3.2964455717312546E-3</v>
      </c>
      <c r="G607">
        <f t="shared" si="19"/>
        <v>-8.5477656229239196E-3</v>
      </c>
    </row>
    <row r="608" spans="1:7">
      <c r="A608" t="s">
        <v>962</v>
      </c>
      <c r="B608" s="43">
        <v>11512.4</v>
      </c>
      <c r="C608" t="s">
        <v>962</v>
      </c>
      <c r="D608" s="43">
        <v>6773.7</v>
      </c>
      <c r="F608">
        <f t="shared" si="18"/>
        <v>-5.0815818584071248E-3</v>
      </c>
      <c r="G608">
        <f t="shared" si="19"/>
        <v>-1.2212994626282336E-2</v>
      </c>
    </row>
    <row r="609" spans="1:7">
      <c r="A609" t="s">
        <v>963</v>
      </c>
      <c r="B609" s="43">
        <v>11571.2</v>
      </c>
      <c r="C609" t="s">
        <v>963</v>
      </c>
      <c r="D609" s="43">
        <v>6857.45</v>
      </c>
      <c r="F609">
        <f t="shared" si="18"/>
        <v>1.1450848761385357E-2</v>
      </c>
      <c r="G609">
        <f t="shared" si="19"/>
        <v>3.2981848309105999E-2</v>
      </c>
    </row>
    <row r="610" spans="1:7">
      <c r="A610" t="s">
        <v>964</v>
      </c>
      <c r="B610" s="43">
        <v>11440.2</v>
      </c>
      <c r="C610" t="s">
        <v>964</v>
      </c>
      <c r="D610" s="43">
        <v>6638.5</v>
      </c>
      <c r="F610">
        <f t="shared" si="18"/>
        <v>-1.2771612502373131E-2</v>
      </c>
      <c r="G610">
        <f t="shared" si="19"/>
        <v>-5.2874120785835643E-2</v>
      </c>
    </row>
    <row r="611" spans="1:7">
      <c r="A611" t="s">
        <v>965</v>
      </c>
      <c r="B611" s="43">
        <v>11588.2</v>
      </c>
      <c r="C611" t="s">
        <v>965</v>
      </c>
      <c r="D611" s="43">
        <v>7009.1</v>
      </c>
      <c r="F611">
        <f t="shared" si="18"/>
        <v>-1.0344649230186187E-3</v>
      </c>
      <c r="G611">
        <f t="shared" si="19"/>
        <v>1.6128213863740193E-2</v>
      </c>
    </row>
    <row r="612" spans="1:7">
      <c r="A612" t="s">
        <v>966</v>
      </c>
      <c r="B612" s="43">
        <v>11600.2</v>
      </c>
      <c r="C612" t="s">
        <v>966</v>
      </c>
      <c r="D612" s="43">
        <v>6897.85</v>
      </c>
      <c r="F612">
        <f t="shared" si="18"/>
        <v>2.8915577158467931E-2</v>
      </c>
      <c r="G612">
        <f t="shared" si="19"/>
        <v>4.6405084990025713E-2</v>
      </c>
    </row>
    <row r="613" spans="1:7">
      <c r="A613" t="s">
        <v>967</v>
      </c>
      <c r="B613" s="43">
        <v>11274.2</v>
      </c>
      <c r="C613" t="s">
        <v>967</v>
      </c>
      <c r="D613" s="43">
        <v>6591.95</v>
      </c>
      <c r="F613">
        <f t="shared" si="18"/>
        <v>5.3191091846648275E-2</v>
      </c>
      <c r="G613">
        <f t="shared" si="19"/>
        <v>0.10385565370285099</v>
      </c>
    </row>
    <row r="614" spans="1:7">
      <c r="A614" t="s">
        <v>968</v>
      </c>
      <c r="B614" s="43">
        <v>10704.8</v>
      </c>
      <c r="C614" t="s">
        <v>968</v>
      </c>
      <c r="D614" s="43">
        <v>5971.75</v>
      </c>
      <c r="F614">
        <f t="shared" si="18"/>
        <v>-1.2531536393112996E-2</v>
      </c>
      <c r="G614">
        <f t="shared" si="19"/>
        <v>-2.0229530520668448E-2</v>
      </c>
    </row>
    <row r="615" spans="1:7">
      <c r="A615" t="s">
        <v>969</v>
      </c>
      <c r="B615" s="43">
        <v>10840.65</v>
      </c>
      <c r="C615" t="s">
        <v>969</v>
      </c>
      <c r="D615" s="43">
        <v>6095.05</v>
      </c>
      <c r="F615">
        <f t="shared" si="18"/>
        <v>2.1307868658482221E-3</v>
      </c>
      <c r="G615">
        <f t="shared" si="19"/>
        <v>-5.7663447735872841E-3</v>
      </c>
    </row>
    <row r="616" spans="1:7">
      <c r="A616" t="s">
        <v>970</v>
      </c>
      <c r="B616" s="43">
        <v>10817.6</v>
      </c>
      <c r="C616" t="s">
        <v>970</v>
      </c>
      <c r="D616" s="43">
        <v>6130.4</v>
      </c>
      <c r="F616">
        <f t="shared" si="18"/>
        <v>-1.6894624437678862E-2</v>
      </c>
      <c r="G616">
        <f t="shared" si="19"/>
        <v>-4.4029472535183856E-2</v>
      </c>
    </row>
    <row r="617" spans="1:7">
      <c r="A617" t="s">
        <v>971</v>
      </c>
      <c r="B617" s="43">
        <v>11003.5</v>
      </c>
      <c r="C617" t="s">
        <v>971</v>
      </c>
      <c r="D617" s="43">
        <v>6412.75</v>
      </c>
      <c r="F617">
        <f t="shared" si="18"/>
        <v>-6.5367148493575833E-3</v>
      </c>
      <c r="G617">
        <f t="shared" si="19"/>
        <v>-5.8214346619537283E-3</v>
      </c>
    </row>
    <row r="618" spans="1:7">
      <c r="A618" t="s">
        <v>972</v>
      </c>
      <c r="B618" s="43">
        <v>11075.9</v>
      </c>
      <c r="C618" t="s">
        <v>972</v>
      </c>
      <c r="D618" s="43">
        <v>6450.3</v>
      </c>
      <c r="F618">
        <f t="shared" si="18"/>
        <v>8.4768911388717338E-3</v>
      </c>
      <c r="G618">
        <f t="shared" si="19"/>
        <v>9.1128824086168514E-3</v>
      </c>
    </row>
    <row r="619" spans="1:7">
      <c r="A619" t="s">
        <v>973</v>
      </c>
      <c r="B619" s="43">
        <v>10982.8</v>
      </c>
      <c r="C619" t="s">
        <v>973</v>
      </c>
      <c r="D619" s="43">
        <v>6392.05</v>
      </c>
      <c r="F619">
        <f t="shared" si="18"/>
        <v>-4.7935337133123701E-3</v>
      </c>
      <c r="G619">
        <f t="shared" si="19"/>
        <v>-3.1111212162551305E-2</v>
      </c>
    </row>
    <row r="620" spans="1:7">
      <c r="A620" t="s">
        <v>974</v>
      </c>
      <c r="B620" s="43">
        <v>11035.7</v>
      </c>
      <c r="C620" t="s">
        <v>974</v>
      </c>
      <c r="D620" s="43">
        <v>6597.3</v>
      </c>
      <c r="F620">
        <f t="shared" si="18"/>
        <v>2.9673590504453173E-3</v>
      </c>
      <c r="G620">
        <f t="shared" si="19"/>
        <v>4.1322705390261172E-2</v>
      </c>
    </row>
    <row r="621" spans="1:7">
      <c r="A621" t="s">
        <v>975</v>
      </c>
      <c r="B621" s="43">
        <v>11003.05</v>
      </c>
      <c r="C621" t="s">
        <v>975</v>
      </c>
      <c r="D621" s="43">
        <v>6335.5</v>
      </c>
      <c r="F621">
        <f t="shared" si="18"/>
        <v>5.1935831612794914E-3</v>
      </c>
      <c r="G621">
        <f t="shared" si="19"/>
        <v>2.4010215049418582E-2</v>
      </c>
    </row>
    <row r="622" spans="1:7">
      <c r="A622" t="s">
        <v>976</v>
      </c>
      <c r="B622" s="43">
        <v>10946.2</v>
      </c>
      <c r="C622" t="s">
        <v>976</v>
      </c>
      <c r="D622" s="43">
        <v>6186.95</v>
      </c>
      <c r="F622">
        <f t="shared" si="18"/>
        <v>9.0616617041088254E-3</v>
      </c>
      <c r="G622">
        <f t="shared" si="19"/>
        <v>3.6574434754927942E-2</v>
      </c>
    </row>
    <row r="623" spans="1:7">
      <c r="A623" t="s">
        <v>977</v>
      </c>
      <c r="B623" s="43">
        <v>10847.9</v>
      </c>
      <c r="C623" t="s">
        <v>977</v>
      </c>
      <c r="D623" s="43">
        <v>5968.65</v>
      </c>
      <c r="F623">
        <f t="shared" si="18"/>
        <v>2.9968694240944949E-4</v>
      </c>
      <c r="G623">
        <f t="shared" si="19"/>
        <v>2.3650473781245962E-2</v>
      </c>
    </row>
    <row r="624" spans="1:7">
      <c r="A624" t="s">
        <v>978</v>
      </c>
      <c r="B624" s="43">
        <v>10844.65</v>
      </c>
      <c r="C624" t="s">
        <v>978</v>
      </c>
      <c r="D624" s="43">
        <v>5830.75</v>
      </c>
      <c r="F624">
        <f t="shared" si="18"/>
        <v>4.3295455597847088E-3</v>
      </c>
      <c r="G624">
        <f t="shared" si="19"/>
        <v>-3.6191877283171081E-2</v>
      </c>
    </row>
    <row r="625" spans="1:7">
      <c r="A625" t="s">
        <v>979</v>
      </c>
      <c r="B625" s="43">
        <v>10797.9</v>
      </c>
      <c r="C625" t="s">
        <v>979</v>
      </c>
      <c r="D625" s="43">
        <v>6049.7</v>
      </c>
      <c r="F625">
        <f t="shared" si="18"/>
        <v>-2.0443154242170025E-2</v>
      </c>
      <c r="G625">
        <f t="shared" si="19"/>
        <v>-1.209226372729133E-2</v>
      </c>
    </row>
    <row r="626" spans="1:7">
      <c r="A626" t="s">
        <v>980</v>
      </c>
      <c r="B626" s="43">
        <v>11023.25</v>
      </c>
      <c r="C626" t="s">
        <v>980</v>
      </c>
      <c r="D626" s="43">
        <v>6123.75</v>
      </c>
      <c r="F626">
        <f t="shared" si="18"/>
        <v>6.845811678525493E-3</v>
      </c>
      <c r="G626">
        <f t="shared" si="19"/>
        <v>2.2176033517724569E-3</v>
      </c>
    </row>
    <row r="627" spans="1:7">
      <c r="A627" t="s">
        <v>981</v>
      </c>
      <c r="B627" s="43">
        <v>10948.3</v>
      </c>
      <c r="C627" t="s">
        <v>981</v>
      </c>
      <c r="D627" s="43">
        <v>6110.2</v>
      </c>
      <c r="F627">
        <f t="shared" si="18"/>
        <v>-8.8538036048922963E-3</v>
      </c>
      <c r="G627">
        <f t="shared" si="19"/>
        <v>1.1141331061375048E-3</v>
      </c>
    </row>
    <row r="628" spans="1:7">
      <c r="A628" t="s">
        <v>982</v>
      </c>
      <c r="B628" s="43">
        <v>11046.1</v>
      </c>
      <c r="C628" t="s">
        <v>982</v>
      </c>
      <c r="D628" s="43">
        <v>6103.4</v>
      </c>
      <c r="F628">
        <f t="shared" si="18"/>
        <v>-5.3352663355950014E-3</v>
      </c>
      <c r="G628">
        <f t="shared" si="19"/>
        <v>-2.7772689259687011E-2</v>
      </c>
    </row>
    <row r="629" spans="1:7">
      <c r="A629" t="s">
        <v>983</v>
      </c>
      <c r="B629" s="43">
        <v>11105.35</v>
      </c>
      <c r="C629" t="s">
        <v>983</v>
      </c>
      <c r="D629" s="43">
        <v>6277.75</v>
      </c>
      <c r="F629">
        <f t="shared" si="18"/>
        <v>4.2955909150512728E-3</v>
      </c>
      <c r="G629">
        <f t="shared" si="19"/>
        <v>3.5488486224233284E-3</v>
      </c>
    </row>
    <row r="630" spans="1:7">
      <c r="A630" t="s">
        <v>984</v>
      </c>
      <c r="B630" s="43">
        <v>11057.85</v>
      </c>
      <c r="C630" t="s">
        <v>984</v>
      </c>
      <c r="D630" s="43">
        <v>6255.55</v>
      </c>
      <c r="F630">
        <f t="shared" si="18"/>
        <v>2.1100066024276609E-2</v>
      </c>
      <c r="G630">
        <f t="shared" si="19"/>
        <v>1.9186646094304649E-4</v>
      </c>
    </row>
    <row r="631" spans="1:7">
      <c r="A631" t="s">
        <v>985</v>
      </c>
      <c r="B631" s="43">
        <v>10829.35</v>
      </c>
      <c r="C631" t="s">
        <v>985</v>
      </c>
      <c r="D631" s="43">
        <v>6254.35</v>
      </c>
      <c r="F631">
        <f t="shared" si="18"/>
        <v>8.1926387279065427E-3</v>
      </c>
      <c r="G631">
        <f t="shared" si="19"/>
        <v>7.3769237583654057E-3</v>
      </c>
    </row>
    <row r="632" spans="1:7">
      <c r="A632" t="s">
        <v>986</v>
      </c>
      <c r="B632" s="43">
        <v>10741.35</v>
      </c>
      <c r="C632" t="s">
        <v>986</v>
      </c>
      <c r="D632" s="43">
        <v>6208.55</v>
      </c>
      <c r="F632">
        <f t="shared" si="18"/>
        <v>-1.6242776154670513E-2</v>
      </c>
      <c r="G632">
        <f t="shared" si="19"/>
        <v>-3.2670294915634335E-3</v>
      </c>
    </row>
    <row r="633" spans="1:7">
      <c r="A633" t="s">
        <v>987</v>
      </c>
      <c r="B633" s="43">
        <v>10918.7</v>
      </c>
      <c r="C633" t="s">
        <v>987</v>
      </c>
      <c r="D633" s="43">
        <v>6228.9</v>
      </c>
      <c r="F633">
        <f t="shared" si="18"/>
        <v>-8.9225742035036193E-3</v>
      </c>
      <c r="G633">
        <f t="shared" si="19"/>
        <v>6.1299154410874301E-3</v>
      </c>
    </row>
    <row r="634" spans="1:7">
      <c r="A634" t="s">
        <v>988</v>
      </c>
      <c r="B634" s="43">
        <v>11017</v>
      </c>
      <c r="C634" t="s">
        <v>988</v>
      </c>
      <c r="D634" s="43">
        <v>6190.95</v>
      </c>
      <c r="F634">
        <f t="shared" si="18"/>
        <v>-3.338188331719949E-3</v>
      </c>
      <c r="G634">
        <f t="shared" si="19"/>
        <v>3.4834644089894784E-2</v>
      </c>
    </row>
    <row r="635" spans="1:7">
      <c r="A635" t="s">
        <v>989</v>
      </c>
      <c r="B635" s="43">
        <v>11053.9</v>
      </c>
      <c r="C635" t="s">
        <v>989</v>
      </c>
      <c r="D635" s="43">
        <v>5982.55</v>
      </c>
      <c r="F635">
        <f t="shared" si="18"/>
        <v>5.5214612864107337E-4</v>
      </c>
      <c r="G635">
        <f t="shared" si="19"/>
        <v>1.2552196215931399E-3</v>
      </c>
    </row>
    <row r="636" spans="1:7">
      <c r="A636" t="s">
        <v>990</v>
      </c>
      <c r="B636" s="43">
        <v>11047.8</v>
      </c>
      <c r="C636" t="s">
        <v>990</v>
      </c>
      <c r="D636" s="43">
        <v>5975.05</v>
      </c>
      <c r="F636">
        <f t="shared" si="18"/>
        <v>1.6682684461530872E-3</v>
      </c>
      <c r="G636">
        <f t="shared" si="19"/>
        <v>2.7346973865199464E-2</v>
      </c>
    </row>
    <row r="637" spans="1:7">
      <c r="A637" t="s">
        <v>991</v>
      </c>
      <c r="B637" s="43">
        <v>11029.4</v>
      </c>
      <c r="C637" t="s">
        <v>991</v>
      </c>
      <c r="D637" s="43">
        <v>5816</v>
      </c>
      <c r="F637">
        <f t="shared" si="18"/>
        <v>9.4775234878750059E-3</v>
      </c>
      <c r="G637">
        <f t="shared" si="19"/>
        <v>9.4575656226059124E-5</v>
      </c>
    </row>
    <row r="638" spans="1:7">
      <c r="A638" t="s">
        <v>992</v>
      </c>
      <c r="B638" s="43">
        <v>10925.85</v>
      </c>
      <c r="C638" t="s">
        <v>992</v>
      </c>
      <c r="D638" s="43">
        <v>5815.45</v>
      </c>
      <c r="F638">
        <f t="shared" si="18"/>
        <v>-1.6544175559085939E-2</v>
      </c>
      <c r="G638">
        <f t="shared" si="19"/>
        <v>-4.6631911998557318E-2</v>
      </c>
    </row>
    <row r="639" spans="1:7">
      <c r="A639" t="s">
        <v>993</v>
      </c>
      <c r="B639" s="43">
        <v>11109.65</v>
      </c>
      <c r="C639" t="s">
        <v>993</v>
      </c>
      <c r="D639" s="43">
        <v>6099.9</v>
      </c>
      <c r="F639">
        <f t="shared" si="18"/>
        <v>6.9975390779020152E-3</v>
      </c>
      <c r="G639">
        <f t="shared" si="19"/>
        <v>3.3487229446397482E-2</v>
      </c>
    </row>
    <row r="640" spans="1:7">
      <c r="A640" t="s">
        <v>994</v>
      </c>
      <c r="B640" s="43">
        <v>11032.45</v>
      </c>
      <c r="C640" t="s">
        <v>994</v>
      </c>
      <c r="D640" s="43">
        <v>5902.25</v>
      </c>
      <c r="F640">
        <f t="shared" si="18"/>
        <v>1.6300492837732161E-2</v>
      </c>
      <c r="G640">
        <f t="shared" si="19"/>
        <v>2.2034632034632073E-2</v>
      </c>
    </row>
    <row r="641" spans="1:7">
      <c r="A641" t="s">
        <v>995</v>
      </c>
      <c r="B641" s="43">
        <v>10855.5</v>
      </c>
      <c r="C641" t="s">
        <v>995</v>
      </c>
      <c r="D641" s="43">
        <v>5775</v>
      </c>
      <c r="F641">
        <f t="shared" si="18"/>
        <v>-8.4716735551343403E-3</v>
      </c>
      <c r="G641">
        <f t="shared" si="19"/>
        <v>-9.9943428248161492E-3</v>
      </c>
    </row>
    <row r="642" spans="1:7">
      <c r="A642" t="s">
        <v>996</v>
      </c>
      <c r="B642" s="43">
        <v>10948.25</v>
      </c>
      <c r="C642" t="s">
        <v>996</v>
      </c>
      <c r="D642" s="43">
        <v>5833.3</v>
      </c>
      <c r="F642">
        <f t="shared" si="18"/>
        <v>7.8848526135546493E-3</v>
      </c>
      <c r="G642">
        <f t="shared" si="19"/>
        <v>2.8737203170880132E-2</v>
      </c>
    </row>
    <row r="643" spans="1:7">
      <c r="A643" t="s">
        <v>997</v>
      </c>
      <c r="B643" s="43">
        <v>10862.6</v>
      </c>
      <c r="C643" t="s">
        <v>997</v>
      </c>
      <c r="D643" s="43">
        <v>5670.35</v>
      </c>
      <c r="F643">
        <f t="shared" si="18"/>
        <v>-1.2252951847490534E-2</v>
      </c>
      <c r="G643">
        <f t="shared" si="19"/>
        <v>-3.3395730619490971E-3</v>
      </c>
    </row>
    <row r="644" spans="1:7">
      <c r="A644" t="s">
        <v>998</v>
      </c>
      <c r="B644" s="43">
        <v>10997.35</v>
      </c>
      <c r="C644" t="s">
        <v>998</v>
      </c>
      <c r="D644" s="43">
        <v>5689.35</v>
      </c>
      <c r="F644">
        <f t="shared" si="18"/>
        <v>1.5801457194899449E-3</v>
      </c>
      <c r="G644">
        <f t="shared" si="19"/>
        <v>2.0950723181279773E-2</v>
      </c>
    </row>
    <row r="645" spans="1:7">
      <c r="A645" t="s">
        <v>999</v>
      </c>
      <c r="B645" s="43">
        <v>10980</v>
      </c>
      <c r="C645" t="s">
        <v>999</v>
      </c>
      <c r="D645" s="43">
        <v>5572.6</v>
      </c>
      <c r="F645">
        <f t="shared" si="18"/>
        <v>-1.2412304371289817E-2</v>
      </c>
      <c r="G645">
        <f t="shared" si="19"/>
        <v>1.8812731959705342E-2</v>
      </c>
    </row>
    <row r="646" spans="1:7">
      <c r="A646" t="s">
        <v>1000</v>
      </c>
      <c r="B646" s="43">
        <v>11118</v>
      </c>
      <c r="C646" t="s">
        <v>1000</v>
      </c>
      <c r="D646" s="43">
        <v>5469.7</v>
      </c>
      <c r="F646">
        <f t="shared" si="18"/>
        <v>2.94080502282279E-3</v>
      </c>
      <c r="G646">
        <f t="shared" si="19"/>
        <v>-6.8002505833325566E-3</v>
      </c>
    </row>
    <row r="647" spans="1:7">
      <c r="A647" t="s">
        <v>1001</v>
      </c>
      <c r="B647" s="43">
        <v>11085.4</v>
      </c>
      <c r="C647" t="s">
        <v>1001</v>
      </c>
      <c r="D647" s="43">
        <v>5507.15</v>
      </c>
      <c r="F647">
        <f t="shared" si="18"/>
        <v>-9.2768026311086382E-3</v>
      </c>
      <c r="G647">
        <f t="shared" si="19"/>
        <v>-9.7280287705102664E-3</v>
      </c>
    </row>
    <row r="648" spans="1:7">
      <c r="A648" t="s">
        <v>1002</v>
      </c>
      <c r="B648" s="43">
        <v>11189.2</v>
      </c>
      <c r="C648" t="s">
        <v>1002</v>
      </c>
      <c r="D648" s="43">
        <v>5561.25</v>
      </c>
      <c r="F648">
        <f t="shared" ref="F648:F711" si="20">B648/B649-1</f>
        <v>-8.4276384002550664E-3</v>
      </c>
      <c r="G648">
        <f t="shared" ref="G648:G711" si="21">D648/D649-1</f>
        <v>-4.2096922825178851E-2</v>
      </c>
    </row>
    <row r="649" spans="1:7">
      <c r="A649" t="s">
        <v>1003</v>
      </c>
      <c r="B649" s="43">
        <v>11284.3</v>
      </c>
      <c r="C649" t="s">
        <v>1003</v>
      </c>
      <c r="D649" s="43">
        <v>5805.65</v>
      </c>
      <c r="F649">
        <f t="shared" si="20"/>
        <v>2.8572317290473936E-3</v>
      </c>
      <c r="G649">
        <f t="shared" si="21"/>
        <v>8.4943761671081308E-3</v>
      </c>
    </row>
    <row r="650" spans="1:7">
      <c r="A650" t="s">
        <v>1004</v>
      </c>
      <c r="B650" s="43">
        <v>11252.15</v>
      </c>
      <c r="C650" t="s">
        <v>1004</v>
      </c>
      <c r="D650" s="43">
        <v>5756.75</v>
      </c>
      <c r="F650">
        <f t="shared" si="20"/>
        <v>-1.6990054385918052E-3</v>
      </c>
      <c r="G650">
        <f t="shared" si="21"/>
        <v>-1.9504160887655608E-3</v>
      </c>
    </row>
    <row r="651" spans="1:7">
      <c r="A651" t="s">
        <v>1005</v>
      </c>
      <c r="B651" s="43">
        <v>11271.3</v>
      </c>
      <c r="C651" t="s">
        <v>1005</v>
      </c>
      <c r="D651" s="43">
        <v>5768</v>
      </c>
      <c r="F651">
        <f t="shared" si="20"/>
        <v>-5.2731212023598983E-3</v>
      </c>
      <c r="G651">
        <f t="shared" si="21"/>
        <v>-1.8003830602255744E-2</v>
      </c>
    </row>
    <row r="652" spans="1:7">
      <c r="A652" t="s">
        <v>1006</v>
      </c>
      <c r="B652" s="43">
        <v>11331.05</v>
      </c>
      <c r="C652" t="s">
        <v>1006</v>
      </c>
      <c r="D652" s="43">
        <v>5873.75</v>
      </c>
      <c r="F652">
        <f t="shared" si="20"/>
        <v>-1.3352488057677414E-3</v>
      </c>
      <c r="G652">
        <f t="shared" si="21"/>
        <v>-6.5539112050739812E-3</v>
      </c>
    </row>
    <row r="653" spans="1:7">
      <c r="A653" t="s">
        <v>1007</v>
      </c>
      <c r="B653" s="43">
        <v>11346.2</v>
      </c>
      <c r="C653" t="s">
        <v>1007</v>
      </c>
      <c r="D653" s="43">
        <v>5912.5</v>
      </c>
      <c r="F653">
        <f t="shared" si="20"/>
        <v>-6.3970926286751606E-3</v>
      </c>
      <c r="G653">
        <f t="shared" si="21"/>
        <v>2.4856563415437405E-2</v>
      </c>
    </row>
    <row r="654" spans="1:7">
      <c r="A654" t="s">
        <v>1008</v>
      </c>
      <c r="B654" s="43">
        <v>11419.25</v>
      </c>
      <c r="C654" t="s">
        <v>1008</v>
      </c>
      <c r="D654" s="43">
        <v>5769.1</v>
      </c>
      <c r="F654">
        <f t="shared" si="20"/>
        <v>-1.531874897601937E-2</v>
      </c>
      <c r="G654">
        <f t="shared" si="21"/>
        <v>-1.9252509626254799E-2</v>
      </c>
    </row>
    <row r="655" spans="1:7">
      <c r="A655" t="s">
        <v>1009</v>
      </c>
      <c r="B655" s="43">
        <v>11596.9</v>
      </c>
      <c r="C655" t="s">
        <v>1009</v>
      </c>
      <c r="D655" s="43">
        <v>5882.35</v>
      </c>
      <c r="F655">
        <f t="shared" si="20"/>
        <v>-7.7518716577540392E-3</v>
      </c>
      <c r="G655">
        <f t="shared" si="21"/>
        <v>-3.182349358921599E-2</v>
      </c>
    </row>
    <row r="656" spans="1:7">
      <c r="A656" t="s">
        <v>1010</v>
      </c>
      <c r="B656" s="43">
        <v>11687.5</v>
      </c>
      <c r="C656" t="s">
        <v>1010</v>
      </c>
      <c r="D656" s="43">
        <v>6075.7</v>
      </c>
      <c r="F656">
        <f t="shared" si="20"/>
        <v>2.1350299247164806E-3</v>
      </c>
      <c r="G656">
        <f t="shared" si="21"/>
        <v>-1.3372739747160245E-2</v>
      </c>
    </row>
    <row r="657" spans="1:7">
      <c r="A657" t="s">
        <v>1011</v>
      </c>
      <c r="B657" s="43">
        <v>11662.6</v>
      </c>
      <c r="C657" t="s">
        <v>1011</v>
      </c>
      <c r="D657" s="43">
        <v>6158.05</v>
      </c>
      <c r="F657">
        <f t="shared" si="20"/>
        <v>6.4072969836086457E-3</v>
      </c>
      <c r="G657">
        <f t="shared" si="21"/>
        <v>1.2887149036959089E-2</v>
      </c>
    </row>
    <row r="658" spans="1:7">
      <c r="A658" t="s">
        <v>1012</v>
      </c>
      <c r="B658" s="43">
        <v>11588.35</v>
      </c>
      <c r="C658" t="s">
        <v>1012</v>
      </c>
      <c r="D658" s="43">
        <v>6079.7</v>
      </c>
      <c r="F658">
        <f t="shared" si="20"/>
        <v>3.1032244103008644E-3</v>
      </c>
      <c r="G658">
        <f t="shared" si="21"/>
        <v>1.8127925378258247E-2</v>
      </c>
    </row>
    <row r="659" spans="1:7">
      <c r="A659" t="s">
        <v>1013</v>
      </c>
      <c r="B659" s="43">
        <v>11552.5</v>
      </c>
      <c r="C659" t="s">
        <v>1013</v>
      </c>
      <c r="D659" s="43">
        <v>5971.45</v>
      </c>
      <c r="F659">
        <f t="shared" si="20"/>
        <v>-2.6245586165812851E-3</v>
      </c>
      <c r="G659">
        <f t="shared" si="21"/>
        <v>-9.9068178803555229E-3</v>
      </c>
    </row>
    <row r="660" spans="1:7">
      <c r="A660" t="s">
        <v>1014</v>
      </c>
      <c r="B660" s="43">
        <v>11582.9</v>
      </c>
      <c r="C660" t="s">
        <v>1014</v>
      </c>
      <c r="D660" s="43">
        <v>6031.2</v>
      </c>
      <c r="F660">
        <f t="shared" si="20"/>
        <v>7.3050465696717914E-3</v>
      </c>
      <c r="G660">
        <f t="shared" si="21"/>
        <v>1.742606994045115E-2</v>
      </c>
    </row>
    <row r="661" spans="1:7">
      <c r="A661" t="s">
        <v>1015</v>
      </c>
      <c r="B661" s="43">
        <v>11498.9</v>
      </c>
      <c r="C661" t="s">
        <v>1015</v>
      </c>
      <c r="D661" s="43">
        <v>5927.9</v>
      </c>
      <c r="F661">
        <f t="shared" si="20"/>
        <v>-4.93254527990028E-3</v>
      </c>
      <c r="G661">
        <f t="shared" si="21"/>
        <v>-2.9518371191415982E-3</v>
      </c>
    </row>
    <row r="662" spans="1:7">
      <c r="A662" t="s">
        <v>1016</v>
      </c>
      <c r="B662" s="43">
        <v>11555.9</v>
      </c>
      <c r="C662" t="s">
        <v>1016</v>
      </c>
      <c r="D662" s="43">
        <v>5945.45</v>
      </c>
      <c r="F662">
        <f t="shared" si="20"/>
        <v>-2.335923035662324E-4</v>
      </c>
      <c r="G662">
        <f t="shared" si="21"/>
        <v>-1.5442065345190215E-2</v>
      </c>
    </row>
    <row r="663" spans="1:7">
      <c r="A663" t="s">
        <v>1017</v>
      </c>
      <c r="B663" s="43">
        <v>11558.6</v>
      </c>
      <c r="C663" t="s">
        <v>1017</v>
      </c>
      <c r="D663" s="43">
        <v>6038.7</v>
      </c>
      <c r="F663">
        <f t="shared" si="20"/>
        <v>-2.1382337875651358E-2</v>
      </c>
      <c r="G663">
        <f t="shared" si="21"/>
        <v>-5.051886792452831E-2</v>
      </c>
    </row>
    <row r="664" spans="1:7">
      <c r="A664" t="s">
        <v>1018</v>
      </c>
      <c r="B664" s="43">
        <v>11811.15</v>
      </c>
      <c r="C664" t="s">
        <v>1018</v>
      </c>
      <c r="D664" s="43">
        <v>6360</v>
      </c>
      <c r="F664">
        <f t="shared" si="20"/>
        <v>-1.1350367254692739E-2</v>
      </c>
      <c r="G664">
        <f t="shared" si="21"/>
        <v>-2.8184186600860195E-2</v>
      </c>
    </row>
    <row r="665" spans="1:7">
      <c r="A665" t="s">
        <v>1019</v>
      </c>
      <c r="B665" s="43">
        <v>11946.75</v>
      </c>
      <c r="C665" t="s">
        <v>1019</v>
      </c>
      <c r="D665" s="43">
        <v>6544.45</v>
      </c>
      <c r="F665">
        <f t="shared" si="20"/>
        <v>2.5174649128327786E-3</v>
      </c>
      <c r="G665">
        <f t="shared" si="21"/>
        <v>1.6299856132724333E-3</v>
      </c>
    </row>
    <row r="666" spans="1:7">
      <c r="A666" t="s">
        <v>1020</v>
      </c>
      <c r="B666" s="43">
        <v>11916.75</v>
      </c>
      <c r="C666" t="s">
        <v>1020</v>
      </c>
      <c r="D666" s="43">
        <v>6533.8</v>
      </c>
      <c r="F666">
        <f t="shared" si="20"/>
        <v>5.4154807183715015E-4</v>
      </c>
      <c r="G666">
        <f t="shared" si="21"/>
        <v>-3.9939024390243105E-3</v>
      </c>
    </row>
    <row r="667" spans="1:7">
      <c r="A667" t="s">
        <v>1021</v>
      </c>
      <c r="B667" s="43">
        <v>11910.3</v>
      </c>
      <c r="C667" t="s">
        <v>1021</v>
      </c>
      <c r="D667" s="43">
        <v>6560</v>
      </c>
      <c r="F667">
        <f t="shared" si="20"/>
        <v>3.767192556634269E-3</v>
      </c>
      <c r="G667">
        <f t="shared" si="21"/>
        <v>8.0133992025015477E-3</v>
      </c>
    </row>
    <row r="668" spans="1:7">
      <c r="A668" t="s">
        <v>1022</v>
      </c>
      <c r="B668" s="43">
        <v>11865.6</v>
      </c>
      <c r="C668" t="s">
        <v>1022</v>
      </c>
      <c r="D668" s="43">
        <v>6507.85</v>
      </c>
      <c r="F668">
        <f t="shared" si="20"/>
        <v>6.5103890540638698E-3</v>
      </c>
      <c r="G668">
        <f t="shared" si="21"/>
        <v>-4.1012142960983322E-3</v>
      </c>
    </row>
    <row r="669" spans="1:7">
      <c r="A669" t="s">
        <v>1023</v>
      </c>
      <c r="B669" s="43">
        <v>11788.85</v>
      </c>
      <c r="C669" t="s">
        <v>1023</v>
      </c>
      <c r="D669" s="43">
        <v>6534.65</v>
      </c>
      <c r="F669">
        <f t="shared" si="20"/>
        <v>-4.4504308979820273E-3</v>
      </c>
      <c r="G669">
        <f t="shared" si="21"/>
        <v>7.3920483450753416E-3</v>
      </c>
    </row>
    <row r="670" spans="1:7">
      <c r="A670" t="s">
        <v>1024</v>
      </c>
      <c r="B670" s="43">
        <v>11841.55</v>
      </c>
      <c r="C670" t="s">
        <v>1024</v>
      </c>
      <c r="D670" s="43">
        <v>6486.7</v>
      </c>
      <c r="F670">
        <f t="shared" si="20"/>
        <v>-5.0643381965043144E-4</v>
      </c>
      <c r="G670">
        <f t="shared" si="21"/>
        <v>9.8760859836732884E-4</v>
      </c>
    </row>
    <row r="671" spans="1:7">
      <c r="A671" t="s">
        <v>1025</v>
      </c>
      <c r="B671" s="43">
        <v>11847.55</v>
      </c>
      <c r="C671" t="s">
        <v>1025</v>
      </c>
      <c r="D671" s="43">
        <v>6480.3</v>
      </c>
      <c r="F671">
        <f t="shared" si="20"/>
        <v>4.331811689109788E-3</v>
      </c>
      <c r="G671">
        <f t="shared" si="21"/>
        <v>-6.4699118436182257E-3</v>
      </c>
    </row>
    <row r="672" spans="1:7">
      <c r="A672" t="s">
        <v>1026</v>
      </c>
      <c r="B672" s="43">
        <v>11796.45</v>
      </c>
      <c r="C672" t="s">
        <v>1026</v>
      </c>
      <c r="D672" s="43">
        <v>6522.5</v>
      </c>
      <c r="F672">
        <f t="shared" si="20"/>
        <v>8.2737517788995518E-3</v>
      </c>
      <c r="G672">
        <f t="shared" si="21"/>
        <v>9.6905524853325709E-3</v>
      </c>
    </row>
    <row r="673" spans="1:7">
      <c r="A673" t="s">
        <v>1027</v>
      </c>
      <c r="B673" s="43">
        <v>11699.65</v>
      </c>
      <c r="C673" t="s">
        <v>1027</v>
      </c>
      <c r="D673" s="43">
        <v>6459.9</v>
      </c>
      <c r="F673">
        <f t="shared" si="20"/>
        <v>-2.0854479235080658E-3</v>
      </c>
      <c r="G673">
        <f t="shared" si="21"/>
        <v>6.6461490513849419E-3</v>
      </c>
    </row>
    <row r="674" spans="1:7">
      <c r="A674" t="s">
        <v>1028</v>
      </c>
      <c r="B674" s="43">
        <v>11724.1</v>
      </c>
      <c r="C674" t="s">
        <v>1028</v>
      </c>
      <c r="D674" s="43">
        <v>6417.25</v>
      </c>
      <c r="F674">
        <f t="shared" si="20"/>
        <v>-9.098400490206382E-3</v>
      </c>
      <c r="G674">
        <f t="shared" si="21"/>
        <v>-3.0150753768844241E-2</v>
      </c>
    </row>
    <row r="675" spans="1:7">
      <c r="A675" t="s">
        <v>1029</v>
      </c>
      <c r="B675" s="43">
        <v>11831.75</v>
      </c>
      <c r="C675" t="s">
        <v>1029</v>
      </c>
      <c r="D675" s="43">
        <v>6616.75</v>
      </c>
      <c r="F675">
        <f t="shared" si="20"/>
        <v>1.2000222384733972E-2</v>
      </c>
      <c r="G675">
        <f t="shared" si="21"/>
        <v>2.9900461503739484E-2</v>
      </c>
    </row>
    <row r="676" spans="1:7">
      <c r="A676" t="s">
        <v>1030</v>
      </c>
      <c r="B676" s="43">
        <v>11691.45</v>
      </c>
      <c r="C676" t="s">
        <v>1030</v>
      </c>
      <c r="D676" s="43">
        <v>6424.65</v>
      </c>
      <c r="F676">
        <f t="shared" si="20"/>
        <v>-4.2766112131609191E-6</v>
      </c>
      <c r="G676">
        <f t="shared" si="21"/>
        <v>-2.2286069265414765E-3</v>
      </c>
    </row>
    <row r="677" spans="1:7">
      <c r="A677" t="s">
        <v>1031</v>
      </c>
      <c r="B677" s="43">
        <v>11691.5</v>
      </c>
      <c r="C677" t="s">
        <v>1031</v>
      </c>
      <c r="D677" s="43">
        <v>6439</v>
      </c>
      <c r="F677">
        <f t="shared" si="20"/>
        <v>1.657792266206437E-3</v>
      </c>
      <c r="G677">
        <f t="shared" si="21"/>
        <v>-2.1673896363373912E-2</v>
      </c>
    </row>
    <row r="678" spans="1:7">
      <c r="A678" t="s">
        <v>1032</v>
      </c>
      <c r="B678" s="43">
        <v>11672.15</v>
      </c>
      <c r="C678" t="s">
        <v>1032</v>
      </c>
      <c r="D678" s="43">
        <v>6581.65</v>
      </c>
      <c r="F678">
        <f t="shared" si="20"/>
        <v>-1.2784078895063056E-2</v>
      </c>
      <c r="G678">
        <f t="shared" si="21"/>
        <v>-2.4565017636422937E-2</v>
      </c>
    </row>
    <row r="679" spans="1:7">
      <c r="A679" t="s">
        <v>1033</v>
      </c>
      <c r="B679" s="43">
        <v>11823.3</v>
      </c>
      <c r="C679" t="s">
        <v>1033</v>
      </c>
      <c r="D679" s="43">
        <v>6747.4</v>
      </c>
      <c r="F679">
        <f t="shared" si="20"/>
        <v>-7.6170571719944569E-3</v>
      </c>
      <c r="G679">
        <f t="shared" si="21"/>
        <v>-5.4976638613351003E-3</v>
      </c>
    </row>
    <row r="680" spans="1:7">
      <c r="A680" t="s">
        <v>1034</v>
      </c>
      <c r="B680" s="43">
        <v>11914.05</v>
      </c>
      <c r="C680" t="s">
        <v>1034</v>
      </c>
      <c r="D680" s="43">
        <v>6784.7</v>
      </c>
      <c r="F680">
        <f t="shared" si="20"/>
        <v>6.5932035410121159E-4</v>
      </c>
      <c r="G680">
        <f t="shared" si="21"/>
        <v>-9.8219497956800739E-3</v>
      </c>
    </row>
    <row r="681" spans="1:7">
      <c r="A681" t="s">
        <v>1035</v>
      </c>
      <c r="B681" s="43">
        <v>11906.2</v>
      </c>
      <c r="C681" t="s">
        <v>1035</v>
      </c>
      <c r="D681" s="43">
        <v>6852</v>
      </c>
      <c r="F681">
        <f t="shared" si="20"/>
        <v>-4.9642307949454567E-3</v>
      </c>
      <c r="G681">
        <f t="shared" si="21"/>
        <v>-1.8098963931043377E-2</v>
      </c>
    </row>
    <row r="682" spans="1:7">
      <c r="A682" t="s">
        <v>1036</v>
      </c>
      <c r="B682" s="43">
        <v>11965.6</v>
      </c>
      <c r="C682" t="s">
        <v>1036</v>
      </c>
      <c r="D682" s="43">
        <v>6978.3</v>
      </c>
      <c r="F682">
        <f t="shared" si="20"/>
        <v>3.5981782649903149E-3</v>
      </c>
      <c r="G682">
        <f t="shared" si="21"/>
        <v>1.1979999856528423E-3</v>
      </c>
    </row>
    <row r="683" spans="1:7">
      <c r="A683" t="s">
        <v>1037</v>
      </c>
      <c r="B683" s="43">
        <v>11922.7</v>
      </c>
      <c r="C683" t="s">
        <v>1037</v>
      </c>
      <c r="D683" s="43">
        <v>6969.95</v>
      </c>
      <c r="F683">
        <f t="shared" si="20"/>
        <v>4.3847641030609896E-3</v>
      </c>
      <c r="G683">
        <f t="shared" si="21"/>
        <v>3.1230885474760051E-3</v>
      </c>
    </row>
    <row r="684" spans="1:7">
      <c r="A684" t="s">
        <v>1038</v>
      </c>
      <c r="B684" s="43">
        <v>11870.65</v>
      </c>
      <c r="C684" t="s">
        <v>1038</v>
      </c>
      <c r="D684" s="43">
        <v>6948.25</v>
      </c>
      <c r="F684">
        <f t="shared" si="20"/>
        <v>2.271240105540917E-3</v>
      </c>
      <c r="G684">
        <f t="shared" si="21"/>
        <v>-5.7879147767109229E-3</v>
      </c>
    </row>
    <row r="685" spans="1:7">
      <c r="A685" t="s">
        <v>1039</v>
      </c>
      <c r="B685" s="43">
        <v>11843.75</v>
      </c>
      <c r="C685" t="s">
        <v>1039</v>
      </c>
      <c r="D685" s="43">
        <v>6988.7</v>
      </c>
      <c r="F685">
        <f t="shared" si="20"/>
        <v>-1.479830139789462E-2</v>
      </c>
      <c r="G685">
        <f t="shared" si="21"/>
        <v>-8.948069996313035E-3</v>
      </c>
    </row>
    <row r="686" spans="1:7">
      <c r="A686" t="s">
        <v>1040</v>
      </c>
      <c r="B686" s="43">
        <v>12021.65</v>
      </c>
      <c r="C686" t="s">
        <v>1040</v>
      </c>
      <c r="D686" s="43">
        <v>7051.8</v>
      </c>
      <c r="F686">
        <f t="shared" si="20"/>
        <v>-5.5341624926066313E-3</v>
      </c>
      <c r="G686">
        <f t="shared" si="21"/>
        <v>4.1151091429467712E-3</v>
      </c>
    </row>
    <row r="687" spans="1:7">
      <c r="A687" t="s">
        <v>1041</v>
      </c>
      <c r="B687" s="43">
        <v>12088.55</v>
      </c>
      <c r="C687" t="s">
        <v>1041</v>
      </c>
      <c r="D687" s="43">
        <v>7022.9</v>
      </c>
      <c r="F687">
        <f t="shared" si="20"/>
        <v>1.3901935786895692E-2</v>
      </c>
      <c r="G687">
        <f t="shared" si="21"/>
        <v>2.2278506808736553E-2</v>
      </c>
    </row>
    <row r="688" spans="1:7">
      <c r="A688" t="s">
        <v>1042</v>
      </c>
      <c r="B688" s="43">
        <v>11922.8</v>
      </c>
      <c r="C688" t="s">
        <v>1042</v>
      </c>
      <c r="D688" s="43">
        <v>6869.85</v>
      </c>
      <c r="F688">
        <f t="shared" si="20"/>
        <v>-1.9337178446161563E-3</v>
      </c>
      <c r="G688">
        <f t="shared" si="21"/>
        <v>3.1305968519301786E-4</v>
      </c>
    </row>
    <row r="689" spans="1:7">
      <c r="A689" t="s">
        <v>1043</v>
      </c>
      <c r="B689" s="43">
        <v>11945.9</v>
      </c>
      <c r="C689" t="s">
        <v>1043</v>
      </c>
      <c r="D689" s="43">
        <v>6867.7</v>
      </c>
      <c r="F689">
        <f t="shared" si="20"/>
        <v>7.1494212172562577E-3</v>
      </c>
      <c r="G689">
        <f t="shared" si="21"/>
        <v>-3.4462993999810898E-3</v>
      </c>
    </row>
    <row r="690" spans="1:7">
      <c r="A690" t="s">
        <v>1044</v>
      </c>
      <c r="B690" s="43">
        <v>11861.1</v>
      </c>
      <c r="C690" t="s">
        <v>1044</v>
      </c>
      <c r="D690" s="43">
        <v>6891.45</v>
      </c>
      <c r="F690">
        <f t="shared" si="20"/>
        <v>-5.6711725872367058E-3</v>
      </c>
      <c r="G690">
        <f t="shared" si="21"/>
        <v>-2.3133677786991491E-2</v>
      </c>
    </row>
    <row r="691" spans="1:7">
      <c r="A691" t="s">
        <v>1045</v>
      </c>
      <c r="B691" s="43">
        <v>11928.75</v>
      </c>
      <c r="C691" t="s">
        <v>1045</v>
      </c>
      <c r="D691" s="43">
        <v>7054.65</v>
      </c>
      <c r="F691">
        <f t="shared" si="20"/>
        <v>3.3543680161018941E-4</v>
      </c>
      <c r="G691">
        <f t="shared" si="21"/>
        <v>-1.9523374997347798E-3</v>
      </c>
    </row>
    <row r="692" spans="1:7">
      <c r="A692" t="s">
        <v>1046</v>
      </c>
      <c r="B692" s="43">
        <v>11924.75</v>
      </c>
      <c r="C692" t="s">
        <v>1046</v>
      </c>
      <c r="D692" s="43">
        <v>7068.45</v>
      </c>
      <c r="F692">
        <f t="shared" si="20"/>
        <v>6.809297456117358E-3</v>
      </c>
      <c r="G692">
        <f t="shared" si="21"/>
        <v>-3.4822328584620532E-3</v>
      </c>
    </row>
    <row r="693" spans="1:7">
      <c r="A693" t="s">
        <v>1047</v>
      </c>
      <c r="B693" s="43">
        <v>11844.1</v>
      </c>
      <c r="C693" t="s">
        <v>1047</v>
      </c>
      <c r="D693" s="43">
        <v>7093.15</v>
      </c>
      <c r="F693">
        <f t="shared" si="20"/>
        <v>1.6046083700421709E-2</v>
      </c>
      <c r="G693">
        <f t="shared" si="21"/>
        <v>2.3653353537540056E-2</v>
      </c>
    </row>
    <row r="694" spans="1:7">
      <c r="A694" t="s">
        <v>1048</v>
      </c>
      <c r="B694" s="43">
        <v>11657.05</v>
      </c>
      <c r="C694" t="s">
        <v>1048</v>
      </c>
      <c r="D694" s="43">
        <v>6929.25</v>
      </c>
      <c r="F694">
        <f t="shared" si="20"/>
        <v>-6.8879441808160635E-3</v>
      </c>
      <c r="G694">
        <f t="shared" si="21"/>
        <v>4.2682396591204874E-3</v>
      </c>
    </row>
    <row r="695" spans="1:7">
      <c r="A695" t="s">
        <v>1049</v>
      </c>
      <c r="B695" s="43">
        <v>11737.9</v>
      </c>
      <c r="C695" t="s">
        <v>1049</v>
      </c>
      <c r="D695" s="43">
        <v>6899.8</v>
      </c>
      <c r="F695">
        <f t="shared" si="20"/>
        <v>2.4596254195454748E-3</v>
      </c>
      <c r="G695">
        <f t="shared" si="21"/>
        <v>3.5561825943406511E-3</v>
      </c>
    </row>
    <row r="696" spans="1:7">
      <c r="A696" t="s">
        <v>1050</v>
      </c>
      <c r="B696" s="43">
        <v>11709.1</v>
      </c>
      <c r="C696" t="s">
        <v>1050</v>
      </c>
      <c r="D696" s="43">
        <v>6875.35</v>
      </c>
      <c r="F696">
        <f t="shared" si="20"/>
        <v>-1.0073341364952526E-2</v>
      </c>
      <c r="G696">
        <f t="shared" si="21"/>
        <v>-2.9535894757643288E-2</v>
      </c>
    </row>
    <row r="697" spans="1:7">
      <c r="A697" t="s">
        <v>1051</v>
      </c>
      <c r="B697" s="43">
        <v>11828.25</v>
      </c>
      <c r="C697" t="s">
        <v>1051</v>
      </c>
      <c r="D697" s="43">
        <v>7084.6</v>
      </c>
      <c r="F697">
        <f t="shared" si="20"/>
        <v>3.691544338419317E-2</v>
      </c>
      <c r="G697">
        <f t="shared" si="21"/>
        <v>5.6323013038908076E-2</v>
      </c>
    </row>
    <row r="698" spans="1:7">
      <c r="A698" t="s">
        <v>1052</v>
      </c>
      <c r="B698" s="43">
        <v>11407.15</v>
      </c>
      <c r="C698" t="s">
        <v>1052</v>
      </c>
      <c r="D698" s="43">
        <v>6706.85</v>
      </c>
      <c r="F698">
        <f t="shared" si="20"/>
        <v>1.3329365467127374E-2</v>
      </c>
      <c r="G698">
        <f t="shared" si="21"/>
        <v>3.5063622263548311E-2</v>
      </c>
    </row>
    <row r="699" spans="1:7">
      <c r="A699" t="s">
        <v>1053</v>
      </c>
      <c r="B699" s="43">
        <v>11257.1</v>
      </c>
      <c r="C699" t="s">
        <v>1053</v>
      </c>
      <c r="D699" s="43">
        <v>6479.65</v>
      </c>
      <c r="F699">
        <f t="shared" si="20"/>
        <v>8.9719458635835192E-3</v>
      </c>
      <c r="G699">
        <f t="shared" si="21"/>
        <v>-2.1713185755535269E-3</v>
      </c>
    </row>
    <row r="700" spans="1:7">
      <c r="A700" t="s">
        <v>1054</v>
      </c>
      <c r="B700" s="43">
        <v>11157</v>
      </c>
      <c r="C700" t="s">
        <v>1054</v>
      </c>
      <c r="D700" s="43">
        <v>6493.75</v>
      </c>
      <c r="F700">
        <f t="shared" si="20"/>
        <v>-5.7966236115504222E-3</v>
      </c>
      <c r="G700">
        <f t="shared" si="21"/>
        <v>-1.2537635716675211E-2</v>
      </c>
    </row>
    <row r="701" spans="1:7">
      <c r="A701" t="s">
        <v>1055</v>
      </c>
      <c r="B701" s="43">
        <v>11222.05</v>
      </c>
      <c r="C701" t="s">
        <v>1055</v>
      </c>
      <c r="D701" s="43">
        <v>6576.2</v>
      </c>
      <c r="F701">
        <f t="shared" si="20"/>
        <v>6.6243877935450168E-3</v>
      </c>
      <c r="G701">
        <f t="shared" si="21"/>
        <v>4.9589302769819099E-3</v>
      </c>
    </row>
    <row r="702" spans="1:7">
      <c r="A702" t="s">
        <v>1056</v>
      </c>
      <c r="B702" s="43">
        <v>11148.2</v>
      </c>
      <c r="C702" t="s">
        <v>1056</v>
      </c>
      <c r="D702" s="43">
        <v>6543.75</v>
      </c>
      <c r="F702">
        <f t="shared" si="20"/>
        <v>-1.1588009469008398E-2</v>
      </c>
      <c r="G702">
        <f t="shared" si="21"/>
        <v>-1.3247180167682115E-2</v>
      </c>
    </row>
    <row r="703" spans="1:7">
      <c r="A703" t="s">
        <v>1057</v>
      </c>
      <c r="B703" s="43">
        <v>11278.9</v>
      </c>
      <c r="C703" t="s">
        <v>1057</v>
      </c>
      <c r="D703" s="43">
        <v>6631.6</v>
      </c>
      <c r="F703">
        <f t="shared" si="20"/>
        <v>-2.0262259109168346E-3</v>
      </c>
      <c r="G703">
        <f t="shared" si="21"/>
        <v>1.0037811606125047E-3</v>
      </c>
    </row>
    <row r="704" spans="1:7">
      <c r="A704" t="s">
        <v>1058</v>
      </c>
      <c r="B704" s="43">
        <v>11301.8</v>
      </c>
      <c r="C704" t="s">
        <v>1058</v>
      </c>
      <c r="D704" s="43">
        <v>6624.95</v>
      </c>
      <c r="F704">
        <f t="shared" si="20"/>
        <v>-5.0750696556612906E-3</v>
      </c>
      <c r="G704">
        <f t="shared" si="21"/>
        <v>-3.7893882092885356E-3</v>
      </c>
    </row>
    <row r="705" spans="1:7">
      <c r="A705" t="s">
        <v>1059</v>
      </c>
      <c r="B705" s="43">
        <v>11359.45</v>
      </c>
      <c r="C705" t="s">
        <v>1059</v>
      </c>
      <c r="D705" s="43">
        <v>6650.15</v>
      </c>
      <c r="F705">
        <f t="shared" si="20"/>
        <v>-1.2041329286217373E-2</v>
      </c>
      <c r="G705">
        <f t="shared" si="21"/>
        <v>-7.7364965681886444E-3</v>
      </c>
    </row>
    <row r="706" spans="1:7">
      <c r="A706" t="s">
        <v>1060</v>
      </c>
      <c r="B706" s="43">
        <v>11497.9</v>
      </c>
      <c r="C706" t="s">
        <v>1060</v>
      </c>
      <c r="D706" s="43">
        <v>6702</v>
      </c>
      <c r="F706">
        <f t="shared" si="20"/>
        <v>-8.652167352833473E-3</v>
      </c>
      <c r="G706">
        <f t="shared" si="21"/>
        <v>-1.1401488900314449E-3</v>
      </c>
    </row>
    <row r="707" spans="1:7">
      <c r="A707" t="s">
        <v>1061</v>
      </c>
      <c r="B707" s="43">
        <v>11598.25</v>
      </c>
      <c r="C707" t="s">
        <v>1061</v>
      </c>
      <c r="D707" s="43">
        <v>6709.65</v>
      </c>
      <c r="F707">
        <f t="shared" si="20"/>
        <v>-9.7333987918631903E-3</v>
      </c>
      <c r="G707">
        <f t="shared" si="21"/>
        <v>-5.2160953800339804E-5</v>
      </c>
    </row>
    <row r="708" spans="1:7">
      <c r="A708" t="s">
        <v>1062</v>
      </c>
      <c r="B708" s="43">
        <v>11712.25</v>
      </c>
      <c r="C708" t="s">
        <v>1062</v>
      </c>
      <c r="D708" s="43">
        <v>6710</v>
      </c>
      <c r="F708">
        <f t="shared" si="20"/>
        <v>-1.0661208128105448E-3</v>
      </c>
      <c r="G708">
        <f t="shared" si="21"/>
        <v>4.0025436726143226E-3</v>
      </c>
    </row>
    <row r="709" spans="1:7">
      <c r="A709" t="s">
        <v>1063</v>
      </c>
      <c r="B709" s="43">
        <v>11724.75</v>
      </c>
      <c r="C709" t="s">
        <v>1063</v>
      </c>
      <c r="D709" s="43">
        <v>6683.25</v>
      </c>
      <c r="F709">
        <f t="shared" si="20"/>
        <v>-1.9918029647221225E-3</v>
      </c>
      <c r="G709">
        <f t="shared" si="21"/>
        <v>2.5276011040442636E-3</v>
      </c>
    </row>
    <row r="710" spans="1:7">
      <c r="A710" t="s">
        <v>1064</v>
      </c>
      <c r="B710" s="43">
        <v>11748.15</v>
      </c>
      <c r="C710" t="s">
        <v>1064</v>
      </c>
      <c r="D710" s="43">
        <v>6666.4</v>
      </c>
      <c r="F710">
        <f t="shared" si="20"/>
        <v>-5.5297265337550527E-4</v>
      </c>
      <c r="G710">
        <f t="shared" si="21"/>
        <v>-2.5786039442630027E-2</v>
      </c>
    </row>
    <row r="711" spans="1:7">
      <c r="A711" t="s">
        <v>1065</v>
      </c>
      <c r="B711" s="43">
        <v>11754.65</v>
      </c>
      <c r="C711" t="s">
        <v>1065</v>
      </c>
      <c r="D711" s="43">
        <v>6842.85</v>
      </c>
      <c r="F711">
        <f t="shared" si="20"/>
        <v>9.6935181844732821E-3</v>
      </c>
      <c r="G711">
        <f t="shared" si="21"/>
        <v>-9.036602584989617E-3</v>
      </c>
    </row>
    <row r="712" spans="1:7">
      <c r="A712" t="s">
        <v>1066</v>
      </c>
      <c r="B712" s="43">
        <v>11641.8</v>
      </c>
      <c r="C712" t="s">
        <v>1066</v>
      </c>
      <c r="D712" s="43">
        <v>6905.25</v>
      </c>
      <c r="F712">
        <f t="shared" ref="F712:F727" si="22">B712/B713-1</f>
        <v>-7.1933243221347087E-3</v>
      </c>
      <c r="G712">
        <f t="shared" ref="G712:G727" si="23">D712/D713-1</f>
        <v>-1.5883534995083104E-2</v>
      </c>
    </row>
    <row r="713" spans="1:7">
      <c r="A713" t="s">
        <v>1067</v>
      </c>
      <c r="B713" s="43">
        <v>11726.15</v>
      </c>
      <c r="C713" t="s">
        <v>1067</v>
      </c>
      <c r="D713" s="43">
        <v>7016.7</v>
      </c>
      <c r="F713">
        <f t="shared" si="22"/>
        <v>1.2975176983314407E-2</v>
      </c>
      <c r="G713">
        <f t="shared" si="23"/>
        <v>-4.568088637943446E-3</v>
      </c>
    </row>
    <row r="714" spans="1:7">
      <c r="A714" t="s">
        <v>1068</v>
      </c>
      <c r="B714" s="43">
        <v>11575.95</v>
      </c>
      <c r="C714" t="s">
        <v>1068</v>
      </c>
      <c r="D714" s="43">
        <v>7048.9</v>
      </c>
      <c r="F714">
        <f t="shared" si="22"/>
        <v>-1.5955909939668889E-3</v>
      </c>
      <c r="G714">
        <f t="shared" si="23"/>
        <v>-3.719993170565139E-2</v>
      </c>
    </row>
    <row r="715" spans="1:7">
      <c r="A715" t="s">
        <v>1069</v>
      </c>
      <c r="B715" s="43">
        <v>11594.45</v>
      </c>
      <c r="C715" t="s">
        <v>1069</v>
      </c>
      <c r="D715" s="43">
        <v>7321.25</v>
      </c>
      <c r="F715">
        <f t="shared" si="22"/>
        <v>-1.3473385065686405E-2</v>
      </c>
      <c r="G715">
        <f t="shared" si="23"/>
        <v>-1.6945397417908126E-2</v>
      </c>
    </row>
    <row r="716" spans="1:7">
      <c r="A716" t="s">
        <v>1070</v>
      </c>
      <c r="B716" s="43">
        <v>11752.8</v>
      </c>
      <c r="C716" t="s">
        <v>1070</v>
      </c>
      <c r="D716" s="43">
        <v>7447.45</v>
      </c>
      <c r="F716">
        <f t="shared" si="22"/>
        <v>-2.9141904531629903E-3</v>
      </c>
      <c r="G716">
        <f t="shared" si="23"/>
        <v>-1.4882249230748767E-3</v>
      </c>
    </row>
    <row r="717" spans="1:7">
      <c r="A717" t="s">
        <v>1071</v>
      </c>
      <c r="B717" s="43">
        <v>11787.15</v>
      </c>
      <c r="C717" t="s">
        <v>1071</v>
      </c>
      <c r="D717" s="43">
        <v>7458.55</v>
      </c>
      <c r="F717">
        <f t="shared" si="22"/>
        <v>8.2803337795702703E-3</v>
      </c>
      <c r="G717">
        <f t="shared" si="23"/>
        <v>1.4423665419925236E-2</v>
      </c>
    </row>
    <row r="718" spans="1:7">
      <c r="A718" t="s">
        <v>1072</v>
      </c>
      <c r="B718" s="43">
        <v>11690.35</v>
      </c>
      <c r="C718" t="s">
        <v>1072</v>
      </c>
      <c r="D718" s="43">
        <v>7352.5</v>
      </c>
      <c r="F718">
        <f t="shared" si="22"/>
        <v>4.0280157513450376E-3</v>
      </c>
      <c r="G718">
        <f t="shared" si="23"/>
        <v>1.3142036130384671E-3</v>
      </c>
    </row>
    <row r="719" spans="1:7">
      <c r="A719" t="s">
        <v>1073</v>
      </c>
      <c r="B719" s="43">
        <v>11643.45</v>
      </c>
      <c r="C719" t="s">
        <v>1073</v>
      </c>
      <c r="D719" s="43">
        <v>7342.85</v>
      </c>
      <c r="F719">
        <f t="shared" si="22"/>
        <v>4.0313192546155285E-3</v>
      </c>
      <c r="G719">
        <f t="shared" si="23"/>
        <v>2.156416731011368E-2</v>
      </c>
    </row>
    <row r="720" spans="1:7">
      <c r="A720" t="s">
        <v>1074</v>
      </c>
      <c r="B720" s="43">
        <v>11596.7</v>
      </c>
      <c r="C720" t="s">
        <v>1074</v>
      </c>
      <c r="D720" s="43">
        <v>7187.85</v>
      </c>
      <c r="F720">
        <f t="shared" si="22"/>
        <v>1.0704142675863615E-3</v>
      </c>
      <c r="G720">
        <f t="shared" si="23"/>
        <v>2.0872904882174304E-4</v>
      </c>
    </row>
    <row r="721" spans="1:7">
      <c r="A721" t="s">
        <v>1075</v>
      </c>
      <c r="B721" s="43">
        <v>11584.3</v>
      </c>
      <c r="C721" t="s">
        <v>1075</v>
      </c>
      <c r="D721" s="43">
        <v>7186.35</v>
      </c>
      <c r="F721">
        <f t="shared" si="22"/>
        <v>-7.5094564318731738E-3</v>
      </c>
      <c r="G721">
        <f t="shared" si="23"/>
        <v>-4.1848251588362251E-3</v>
      </c>
    </row>
    <row r="722" spans="1:7">
      <c r="A722" t="s">
        <v>1076</v>
      </c>
      <c r="B722" s="43">
        <v>11671.95</v>
      </c>
      <c r="C722" t="s">
        <v>1076</v>
      </c>
      <c r="D722" s="43">
        <v>7216.55</v>
      </c>
      <c r="F722">
        <f t="shared" si="22"/>
        <v>5.8124003619286491E-3</v>
      </c>
      <c r="G722">
        <f t="shared" si="23"/>
        <v>1.2216931179824586E-2</v>
      </c>
    </row>
    <row r="723" spans="1:7">
      <c r="A723" t="s">
        <v>1077</v>
      </c>
      <c r="B723" s="43">
        <v>11604.5</v>
      </c>
      <c r="C723" t="s">
        <v>1077</v>
      </c>
      <c r="D723" s="43">
        <v>7129.45</v>
      </c>
      <c r="F723">
        <f t="shared" si="22"/>
        <v>-5.2674664300808027E-3</v>
      </c>
      <c r="G723">
        <f t="shared" si="23"/>
        <v>3.060061623309851E-3</v>
      </c>
    </row>
    <row r="724" spans="1:7">
      <c r="A724" t="s">
        <v>1078</v>
      </c>
      <c r="B724" s="43">
        <v>11665.95</v>
      </c>
      <c r="C724" t="s">
        <v>1078</v>
      </c>
      <c r="D724" s="43">
        <v>7107.7</v>
      </c>
      <c r="F724">
        <f t="shared" si="22"/>
        <v>5.8587687532334343E-3</v>
      </c>
      <c r="G724">
        <f t="shared" si="23"/>
        <v>-7.5916267169029439E-4</v>
      </c>
    </row>
    <row r="725" spans="1:7">
      <c r="A725" t="s">
        <v>1079</v>
      </c>
      <c r="B725" s="43">
        <v>11598</v>
      </c>
      <c r="C725" t="s">
        <v>1079</v>
      </c>
      <c r="D725" s="43">
        <v>7113.1</v>
      </c>
      <c r="F725">
        <f t="shared" si="22"/>
        <v>-3.9462553514916232E-3</v>
      </c>
      <c r="G725">
        <f t="shared" si="23"/>
        <v>5.6836658230712267E-3</v>
      </c>
    </row>
    <row r="726" spans="1:7">
      <c r="A726" t="s">
        <v>1080</v>
      </c>
      <c r="B726" s="43">
        <v>11643.95</v>
      </c>
      <c r="C726" t="s">
        <v>1080</v>
      </c>
      <c r="D726" s="43">
        <v>7072.9</v>
      </c>
      <c r="F726">
        <f t="shared" si="22"/>
        <v>-5.9121333196735515E-3</v>
      </c>
      <c r="G726">
        <f t="shared" si="23"/>
        <v>2.6590417579865466E-2</v>
      </c>
    </row>
    <row r="727" spans="1:7">
      <c r="A727" t="s">
        <v>1081</v>
      </c>
      <c r="B727" s="43">
        <v>11713.2</v>
      </c>
      <c r="C727" t="s">
        <v>1081</v>
      </c>
      <c r="D727" s="43">
        <v>6889.7</v>
      </c>
      <c r="F727">
        <f t="shared" si="22"/>
        <v>3.7749107689935002E-3</v>
      </c>
      <c r="G727">
        <f t="shared" si="23"/>
        <v>7.1630096335171256E-3</v>
      </c>
    </row>
    <row r="728" spans="1:7">
      <c r="A728" t="s">
        <v>1082</v>
      </c>
      <c r="B728" s="43">
        <v>11669.15</v>
      </c>
      <c r="C728" t="s">
        <v>1082</v>
      </c>
      <c r="D728" s="43">
        <v>6840.7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O724"/>
  <sheetViews>
    <sheetView topLeftCell="A18" workbookViewId="0">
      <selection activeCell="D36" sqref="D36"/>
    </sheetView>
  </sheetViews>
  <sheetFormatPr defaultRowHeight="15"/>
  <cols>
    <col min="11" max="11" width="12.140625" bestFit="1" customWidth="1"/>
  </cols>
  <sheetData>
    <row r="1" spans="1:15">
      <c r="K1" t="s">
        <v>1126</v>
      </c>
      <c r="L1" t="s">
        <v>1127</v>
      </c>
      <c r="N1" t="s">
        <v>1128</v>
      </c>
      <c r="O1" t="s">
        <v>1127</v>
      </c>
    </row>
    <row r="2" spans="1:15">
      <c r="A2" s="94" t="s">
        <v>1099</v>
      </c>
      <c r="B2" s="94"/>
      <c r="C2" s="94"/>
      <c r="K2" s="128">
        <v>44621</v>
      </c>
      <c r="L2" s="43">
        <v>16584.650000000001</v>
      </c>
      <c r="N2" s="128">
        <v>44621</v>
      </c>
      <c r="O2">
        <v>6.8010000000000002</v>
      </c>
    </row>
    <row r="3" spans="1:15">
      <c r="K3" s="128">
        <v>44593</v>
      </c>
      <c r="L3" s="43">
        <v>16793.900000000001</v>
      </c>
      <c r="N3" s="128">
        <v>44593</v>
      </c>
      <c r="O3">
        <v>6.77</v>
      </c>
    </row>
    <row r="4" spans="1:15">
      <c r="A4" s="94"/>
      <c r="C4" t="s">
        <v>1123</v>
      </c>
      <c r="D4" t="s">
        <v>1124</v>
      </c>
      <c r="E4" t="s">
        <v>1125</v>
      </c>
      <c r="K4" s="128">
        <v>44562</v>
      </c>
      <c r="L4" s="43">
        <v>17339.849999999999</v>
      </c>
      <c r="N4" s="128">
        <v>44562</v>
      </c>
      <c r="O4">
        <v>6.6840000000000002</v>
      </c>
    </row>
    <row r="5" spans="1:15">
      <c r="B5">
        <v>2021</v>
      </c>
      <c r="C5" s="92">
        <f>L5/L17-1</f>
        <v>0.2411929837109088</v>
      </c>
      <c r="D5" s="92">
        <f>AVERAGE(O5:O16)/100</f>
        <v>6.1890000000000001E-2</v>
      </c>
      <c r="K5" s="128">
        <v>44531</v>
      </c>
      <c r="L5" s="43">
        <v>17354.05</v>
      </c>
      <c r="N5" s="128">
        <v>44531</v>
      </c>
      <c r="O5">
        <v>6.4539999999999997</v>
      </c>
    </row>
    <row r="6" spans="1:15">
      <c r="B6">
        <v>2020</v>
      </c>
      <c r="C6" s="92">
        <f>L17/L29-1</f>
        <v>0.14901651401780835</v>
      </c>
      <c r="D6" s="92">
        <f>AVERAGE(O17:O28)/100</f>
        <v>6.06125E-2</v>
      </c>
      <c r="K6" s="128">
        <v>44501</v>
      </c>
      <c r="L6" s="43">
        <v>16983.2</v>
      </c>
      <c r="N6" s="128">
        <v>44501</v>
      </c>
      <c r="O6">
        <v>6.3259999999999996</v>
      </c>
    </row>
    <row r="7" spans="1:15">
      <c r="B7">
        <v>2019</v>
      </c>
      <c r="C7" s="92">
        <f>L29/L41-1</f>
        <v>0.12022039023986086</v>
      </c>
      <c r="D7" s="92">
        <f>AVERAGE(O29:O40)/100</f>
        <v>6.918500000000001E-2</v>
      </c>
      <c r="K7" s="128">
        <v>44470</v>
      </c>
      <c r="L7" s="43">
        <v>17671.650000000001</v>
      </c>
      <c r="N7" s="128">
        <v>44470</v>
      </c>
      <c r="O7">
        <v>6.3879999999999999</v>
      </c>
    </row>
    <row r="8" spans="1:15">
      <c r="B8">
        <f>B7-1</f>
        <v>2018</v>
      </c>
      <c r="C8" s="92">
        <f>L41/L53-1</f>
        <v>3.151262499169083E-2</v>
      </c>
      <c r="D8" s="92">
        <f>AVERAGE(O41:O52)/100</f>
        <v>7.7189166666666656E-2</v>
      </c>
      <c r="K8" s="128">
        <v>44440</v>
      </c>
      <c r="L8" s="43">
        <v>17618.150000000001</v>
      </c>
      <c r="N8" s="128">
        <v>44440</v>
      </c>
      <c r="O8">
        <v>6.2229999999999999</v>
      </c>
    </row>
    <row r="9" spans="1:15">
      <c r="B9">
        <f t="shared" ref="B9:B25" si="0">B8-1</f>
        <v>2017</v>
      </c>
      <c r="C9" s="92">
        <f>L53/L65-1</f>
        <v>0.2864594786092991</v>
      </c>
      <c r="D9" s="92">
        <f>AVERAGE(O53:O64)/100</f>
        <v>6.7472500000000005E-2</v>
      </c>
      <c r="K9" s="128">
        <v>44409</v>
      </c>
      <c r="L9" s="43">
        <v>17132.2</v>
      </c>
      <c r="N9" s="128">
        <v>44409</v>
      </c>
      <c r="O9">
        <v>6.2149999999999999</v>
      </c>
    </row>
    <row r="10" spans="1:15">
      <c r="B10">
        <f t="shared" si="0"/>
        <v>2016</v>
      </c>
      <c r="C10" s="92">
        <f>L65/L77-1</f>
        <v>3.0133331655413986E-2</v>
      </c>
      <c r="D10" s="92">
        <f>AVERAGE(O65:O76)/100</f>
        <v>7.1738333333333335E-2</v>
      </c>
      <c r="K10" s="128">
        <v>44378</v>
      </c>
      <c r="L10" s="43">
        <v>15763.05</v>
      </c>
      <c r="N10" s="128">
        <v>44378</v>
      </c>
      <c r="O10">
        <v>6.2039999999999997</v>
      </c>
    </row>
    <row r="11" spans="1:15">
      <c r="B11">
        <f t="shared" si="0"/>
        <v>2015</v>
      </c>
      <c r="C11" s="92">
        <f>L77/L89-1</f>
        <v>-4.0608738696318869E-2</v>
      </c>
      <c r="D11" s="92">
        <f>AVERAGE(O77:O88)/100</f>
        <v>7.7501666666666663E-2</v>
      </c>
      <c r="K11" s="128">
        <v>44348</v>
      </c>
      <c r="L11" s="43">
        <v>15721.5</v>
      </c>
      <c r="N11" s="128">
        <v>44348</v>
      </c>
      <c r="O11">
        <v>6.0510000000000002</v>
      </c>
    </row>
    <row r="12" spans="1:15">
      <c r="B12">
        <f t="shared" si="0"/>
        <v>2014</v>
      </c>
      <c r="C12" s="92">
        <f>L89/L101-1</f>
        <v>0.31388007614213209</v>
      </c>
      <c r="D12" s="92">
        <f>AVERAGE(O89:O100)/100</f>
        <v>8.5550833333333326E-2</v>
      </c>
      <c r="K12" s="128">
        <v>44317</v>
      </c>
      <c r="L12" s="43">
        <v>15582.8</v>
      </c>
      <c r="N12" s="128">
        <v>44317</v>
      </c>
      <c r="O12">
        <v>6.0220000000000002</v>
      </c>
    </row>
    <row r="13" spans="1:15">
      <c r="B13">
        <f t="shared" si="0"/>
        <v>2013</v>
      </c>
      <c r="C13" s="92">
        <f>L101/L113-1</f>
        <v>6.7551777277268688E-2</v>
      </c>
      <c r="D13" s="92">
        <f>AVERAGE(O101:O112)/100</f>
        <v>8.1975833333333317E-2</v>
      </c>
      <c r="K13" s="128">
        <v>44287</v>
      </c>
      <c r="L13" s="43">
        <v>14631.1</v>
      </c>
      <c r="N13" s="128">
        <v>44287</v>
      </c>
      <c r="O13">
        <v>6.03</v>
      </c>
    </row>
    <row r="14" spans="1:15">
      <c r="B14">
        <f t="shared" si="0"/>
        <v>2012</v>
      </c>
      <c r="C14" s="92">
        <f>L113/L125-1</f>
        <v>0.27697164976320754</v>
      </c>
      <c r="D14" s="92">
        <f>AVERAGE(O113:O124)/100</f>
        <v>8.2949999999999996E-2</v>
      </c>
      <c r="K14" s="128">
        <v>44256</v>
      </c>
      <c r="L14" s="43">
        <v>14690.7</v>
      </c>
      <c r="N14" s="128">
        <v>44256</v>
      </c>
      <c r="O14">
        <v>6.1769999999999996</v>
      </c>
    </row>
    <row r="15" spans="1:15">
      <c r="B15">
        <f t="shared" si="0"/>
        <v>2011</v>
      </c>
      <c r="C15" s="92">
        <f>L125/L137-1</f>
        <v>-0.24618143287961525</v>
      </c>
      <c r="D15" s="92">
        <f>AVERAGE(O125:O136)/100</f>
        <v>8.3657499999999996E-2</v>
      </c>
      <c r="K15" s="128">
        <v>44228</v>
      </c>
      <c r="L15" s="43">
        <v>14529.15</v>
      </c>
      <c r="N15" s="128">
        <v>44228</v>
      </c>
      <c r="O15">
        <v>6.2290000000000001</v>
      </c>
    </row>
    <row r="16" spans="1:15">
      <c r="B16">
        <f t="shared" si="0"/>
        <v>2010</v>
      </c>
      <c r="C16" s="92">
        <f>L137/L149-1</f>
        <v>0.17947337556839482</v>
      </c>
      <c r="D16" s="92">
        <f>AVERAGE(O137:O148)/100</f>
        <v>7.8484999999999999E-2</v>
      </c>
      <c r="K16" s="128">
        <v>44197</v>
      </c>
      <c r="L16" s="43">
        <v>13634.6</v>
      </c>
      <c r="N16" s="128">
        <v>44197</v>
      </c>
      <c r="O16">
        <v>5.9489999999999998</v>
      </c>
    </row>
    <row r="17" spans="2:15">
      <c r="B17">
        <f t="shared" si="0"/>
        <v>2009</v>
      </c>
      <c r="C17" s="92">
        <f>L149/L161-1</f>
        <v>0.75761620735684243</v>
      </c>
      <c r="D17" s="92">
        <f>AVERAGE(O149:O160)/100</f>
        <v>6.948583333333333E-2</v>
      </c>
      <c r="K17" s="128">
        <v>44166</v>
      </c>
      <c r="L17" s="43">
        <v>13981.75</v>
      </c>
      <c r="N17" s="128">
        <v>44166</v>
      </c>
      <c r="O17">
        <v>5.8940000000000001</v>
      </c>
    </row>
    <row r="18" spans="2:15">
      <c r="B18">
        <f t="shared" si="0"/>
        <v>2008</v>
      </c>
      <c r="C18" s="92">
        <f>L161/L173-1</f>
        <v>-0.51794383084090834</v>
      </c>
      <c r="D18" s="92">
        <f>AVERAGE(O161:O172)/100</f>
        <v>7.8546666666666667E-2</v>
      </c>
      <c r="K18" s="128">
        <v>44136</v>
      </c>
      <c r="L18" s="43">
        <v>12968.95</v>
      </c>
      <c r="N18" s="128">
        <v>44136</v>
      </c>
      <c r="O18">
        <v>5.9109999999999996</v>
      </c>
    </row>
    <row r="19" spans="2:15">
      <c r="B19">
        <f t="shared" si="0"/>
        <v>2007</v>
      </c>
      <c r="C19" s="92">
        <f>L173/L185-1</f>
        <v>0.54765026220250101</v>
      </c>
      <c r="D19" s="92">
        <f>AVERAGE(O173:O184)/100</f>
        <v>7.9529166666666665E-2</v>
      </c>
      <c r="K19" s="128">
        <v>44105</v>
      </c>
      <c r="L19" s="43">
        <v>11642.4</v>
      </c>
      <c r="N19" s="128">
        <v>44105</v>
      </c>
      <c r="O19">
        <v>5.8810000000000002</v>
      </c>
    </row>
    <row r="20" spans="2:15">
      <c r="B20">
        <f t="shared" si="0"/>
        <v>2006</v>
      </c>
      <c r="C20" s="92">
        <f>L185/L197-1</f>
        <v>0.39831837972184525</v>
      </c>
      <c r="D20" s="92">
        <f>AVERAGE(O185:O196)/100</f>
        <v>7.6628333333333326E-2</v>
      </c>
      <c r="K20" s="128">
        <v>44075</v>
      </c>
      <c r="L20" s="43">
        <v>11247.55</v>
      </c>
      <c r="N20" s="128">
        <v>44075</v>
      </c>
      <c r="O20">
        <v>6.0149999999999997</v>
      </c>
    </row>
    <row r="21" spans="2:15">
      <c r="B21">
        <f t="shared" si="0"/>
        <v>2005</v>
      </c>
      <c r="C21" s="92">
        <f>L197/L209-1</f>
        <v>0.36339822158135071</v>
      </c>
      <c r="D21" s="92">
        <f>AVERAGE(O197:O208)/100</f>
        <v>6.9710000000000008E-2</v>
      </c>
      <c r="K21" s="128">
        <v>44044</v>
      </c>
      <c r="L21" s="43">
        <v>11387.5</v>
      </c>
      <c r="N21" s="128">
        <v>44044</v>
      </c>
      <c r="O21">
        <v>6.0780000000000003</v>
      </c>
    </row>
    <row r="22" spans="2:15">
      <c r="B22">
        <f t="shared" si="0"/>
        <v>2004</v>
      </c>
      <c r="C22" s="92">
        <f>L209/L221-1</f>
        <v>0.10679611650485432</v>
      </c>
      <c r="D22" s="92">
        <f>AVERAGE(O209:O220)/100</f>
        <v>5.9314166666666661E-2</v>
      </c>
      <c r="K22" s="128">
        <v>44013</v>
      </c>
      <c r="L22" s="43">
        <v>11073.45</v>
      </c>
      <c r="N22" s="128">
        <v>44013</v>
      </c>
      <c r="O22">
        <v>5.8369999999999997</v>
      </c>
    </row>
    <row r="23" spans="2:15">
      <c r="B23">
        <f t="shared" si="0"/>
        <v>2003</v>
      </c>
      <c r="C23" s="92">
        <f>L221/L233-1</f>
        <v>0.71902149062642895</v>
      </c>
      <c r="D23" s="92">
        <f>AVERAGE(O221:O232)/100</f>
        <v>5.60475E-2</v>
      </c>
      <c r="K23" s="128">
        <v>43983</v>
      </c>
      <c r="L23" s="43">
        <v>10302.1</v>
      </c>
      <c r="N23" s="128">
        <v>43983</v>
      </c>
      <c r="O23">
        <v>5.8879999999999999</v>
      </c>
    </row>
    <row r="24" spans="2:15">
      <c r="B24">
        <f t="shared" si="0"/>
        <v>2002</v>
      </c>
      <c r="C24" s="92">
        <f>L233/L245-1</f>
        <v>3.2529153486615447E-2</v>
      </c>
      <c r="D24" s="92">
        <f>AVERAGE(O233:O244)/100</f>
        <v>7.1952499999999989E-2</v>
      </c>
      <c r="K24" s="128">
        <v>43952</v>
      </c>
      <c r="L24" s="43">
        <v>9580.2999999999993</v>
      </c>
      <c r="N24" s="128">
        <v>43952</v>
      </c>
      <c r="O24">
        <v>6.0129999999999999</v>
      </c>
    </row>
    <row r="25" spans="2:15">
      <c r="B25">
        <f t="shared" si="0"/>
        <v>2001</v>
      </c>
      <c r="C25" s="92">
        <f>L245/L257-1</f>
        <v>-0.16184559376360252</v>
      </c>
      <c r="D25" s="92">
        <f>AVERAGE(O245:O256)/100</f>
        <v>9.370083333333333E-2</v>
      </c>
      <c r="K25" s="128">
        <v>43922</v>
      </c>
      <c r="L25" s="43">
        <v>9859.9</v>
      </c>
      <c r="N25" s="128">
        <v>43922</v>
      </c>
      <c r="O25">
        <v>6.11</v>
      </c>
    </row>
    <row r="26" spans="2:15">
      <c r="C26" s="92"/>
      <c r="D26" s="92"/>
      <c r="K26" s="128">
        <v>43891</v>
      </c>
      <c r="L26" s="43">
        <v>8597.75</v>
      </c>
      <c r="N26" s="128">
        <v>43891</v>
      </c>
      <c r="O26">
        <v>6.1379999999999999</v>
      </c>
    </row>
    <row r="27" spans="2:15">
      <c r="C27" s="92">
        <f>AVERAGE(C5:C25)</f>
        <v>0.17405535415599899</v>
      </c>
      <c r="D27" s="131">
        <f>AVERAGE(D5:D25)</f>
        <v>7.3958253968253979E-2</v>
      </c>
      <c r="E27" s="130">
        <f>C27-D27</f>
        <v>0.10009710018774501</v>
      </c>
      <c r="K27" s="128">
        <v>43862</v>
      </c>
      <c r="L27" s="43">
        <v>11201.75</v>
      </c>
      <c r="N27" s="128">
        <v>43862</v>
      </c>
      <c r="O27">
        <v>6.3710000000000004</v>
      </c>
    </row>
    <row r="28" spans="2:15">
      <c r="K28" s="128">
        <v>43831</v>
      </c>
      <c r="L28" s="43">
        <v>11962.1</v>
      </c>
      <c r="N28" s="128">
        <v>43831</v>
      </c>
      <c r="O28">
        <v>6.5990000000000002</v>
      </c>
    </row>
    <row r="29" spans="2:15">
      <c r="K29" s="128">
        <v>43800</v>
      </c>
      <c r="L29" s="43">
        <v>12168.45</v>
      </c>
      <c r="N29" s="128">
        <v>43800</v>
      </c>
      <c r="O29">
        <v>6.5540000000000003</v>
      </c>
    </row>
    <row r="30" spans="2:15">
      <c r="K30" s="128">
        <v>43770</v>
      </c>
      <c r="L30" s="43">
        <v>12056.05</v>
      </c>
      <c r="N30" s="128">
        <v>43770</v>
      </c>
      <c r="O30">
        <v>6.46</v>
      </c>
    </row>
    <row r="31" spans="2:15">
      <c r="K31" s="128">
        <v>43739</v>
      </c>
      <c r="L31" s="43">
        <v>11877.45</v>
      </c>
      <c r="N31" s="128">
        <v>43739</v>
      </c>
      <c r="O31">
        <v>6.6429999999999998</v>
      </c>
    </row>
    <row r="32" spans="2:15">
      <c r="K32" s="128">
        <v>43709</v>
      </c>
      <c r="L32" s="43">
        <v>11474.45</v>
      </c>
      <c r="N32" s="128">
        <v>43709</v>
      </c>
      <c r="O32">
        <v>6.6950000000000003</v>
      </c>
    </row>
    <row r="33" spans="11:15">
      <c r="K33" s="128">
        <v>43678</v>
      </c>
      <c r="L33" s="43">
        <v>11023.25</v>
      </c>
      <c r="N33" s="128">
        <v>43678</v>
      </c>
      <c r="O33">
        <v>6.556</v>
      </c>
    </row>
    <row r="34" spans="11:15">
      <c r="K34" s="128">
        <v>43647</v>
      </c>
      <c r="L34" s="43">
        <v>11118</v>
      </c>
      <c r="N34" s="128">
        <v>43647</v>
      </c>
      <c r="O34">
        <v>6.3689999999999998</v>
      </c>
    </row>
    <row r="35" spans="11:15">
      <c r="K35" s="128">
        <v>43617</v>
      </c>
      <c r="L35" s="43">
        <v>11788.85</v>
      </c>
      <c r="N35" s="128">
        <v>43617</v>
      </c>
      <c r="O35">
        <v>6.8789999999999996</v>
      </c>
    </row>
    <row r="36" spans="11:15">
      <c r="K36" s="128">
        <v>43586</v>
      </c>
      <c r="L36" s="43">
        <v>11922.8</v>
      </c>
      <c r="N36" s="128">
        <v>43586</v>
      </c>
      <c r="O36">
        <v>7.032</v>
      </c>
    </row>
    <row r="37" spans="11:15">
      <c r="K37" s="128">
        <v>43556</v>
      </c>
      <c r="L37" s="43">
        <v>11748.15</v>
      </c>
      <c r="N37" s="128">
        <v>43556</v>
      </c>
      <c r="O37">
        <v>7.4139999999999997</v>
      </c>
    </row>
    <row r="38" spans="11:15">
      <c r="K38" s="128">
        <v>43525</v>
      </c>
      <c r="L38" s="43">
        <v>11623.9</v>
      </c>
      <c r="N38" s="128">
        <v>43525</v>
      </c>
      <c r="O38">
        <v>7.3460000000000001</v>
      </c>
    </row>
    <row r="39" spans="11:15">
      <c r="K39" s="128">
        <v>43497</v>
      </c>
      <c r="L39" s="43">
        <v>10792.5</v>
      </c>
      <c r="N39" s="128">
        <v>43497</v>
      </c>
      <c r="O39">
        <v>7.5910000000000002</v>
      </c>
    </row>
    <row r="40" spans="11:15">
      <c r="K40" s="128">
        <v>43466</v>
      </c>
      <c r="L40" s="43">
        <v>10830.95</v>
      </c>
      <c r="N40" s="128">
        <v>43466</v>
      </c>
      <c r="O40">
        <v>7.4829999999999997</v>
      </c>
    </row>
    <row r="41" spans="11:15">
      <c r="K41" s="128">
        <v>43435</v>
      </c>
      <c r="L41" s="43">
        <v>10862.55</v>
      </c>
      <c r="N41" s="128">
        <v>43435</v>
      </c>
      <c r="O41">
        <v>7.37</v>
      </c>
    </row>
    <row r="42" spans="11:15">
      <c r="K42" s="128">
        <v>43405</v>
      </c>
      <c r="L42" s="43">
        <v>10876.75</v>
      </c>
      <c r="N42" s="128">
        <v>43405</v>
      </c>
      <c r="O42">
        <v>7.6070000000000002</v>
      </c>
    </row>
    <row r="43" spans="11:15">
      <c r="K43" s="128">
        <v>43374</v>
      </c>
      <c r="L43" s="43">
        <v>10386.6</v>
      </c>
      <c r="N43" s="128">
        <v>43374</v>
      </c>
      <c r="O43">
        <v>7.8529999999999998</v>
      </c>
    </row>
    <row r="44" spans="11:15">
      <c r="K44" s="128">
        <v>43344</v>
      </c>
      <c r="L44" s="43">
        <v>10930.45</v>
      </c>
      <c r="N44" s="128">
        <v>43344</v>
      </c>
      <c r="O44">
        <v>8.0239999999999991</v>
      </c>
    </row>
    <row r="45" spans="11:15">
      <c r="K45" s="128">
        <v>43313</v>
      </c>
      <c r="L45" s="43">
        <v>11680.5</v>
      </c>
      <c r="N45" s="128">
        <v>43313</v>
      </c>
      <c r="O45">
        <v>7.9509999999999996</v>
      </c>
    </row>
    <row r="46" spans="11:15">
      <c r="K46" s="128">
        <v>43282</v>
      </c>
      <c r="L46" s="43">
        <v>11356.5</v>
      </c>
      <c r="N46" s="128">
        <v>43282</v>
      </c>
      <c r="O46">
        <v>7.7720000000000002</v>
      </c>
    </row>
    <row r="47" spans="11:15">
      <c r="K47" s="128">
        <v>43252</v>
      </c>
      <c r="L47" s="43">
        <v>10714.3</v>
      </c>
      <c r="N47" s="128">
        <v>43252</v>
      </c>
      <c r="O47">
        <v>7.9029999999999996</v>
      </c>
    </row>
    <row r="48" spans="11:15">
      <c r="K48" s="128">
        <v>43221</v>
      </c>
      <c r="L48" s="43">
        <v>10736.15</v>
      </c>
      <c r="N48" s="128">
        <v>43221</v>
      </c>
      <c r="O48">
        <v>7.8259999999999996</v>
      </c>
    </row>
    <row r="49" spans="11:15">
      <c r="K49" s="128">
        <v>43191</v>
      </c>
      <c r="L49" s="43">
        <v>10739.35</v>
      </c>
      <c r="N49" s="128">
        <v>43191</v>
      </c>
      <c r="O49">
        <v>7.7670000000000003</v>
      </c>
    </row>
    <row r="50" spans="11:15">
      <c r="K50" s="128">
        <v>43160</v>
      </c>
      <c r="L50" s="43">
        <v>10113.700000000001</v>
      </c>
      <c r="N50" s="128">
        <v>43160</v>
      </c>
      <c r="O50">
        <v>7.3979999999999997</v>
      </c>
    </row>
    <row r="51" spans="11:15">
      <c r="K51" s="128">
        <v>43132</v>
      </c>
      <c r="L51" s="43">
        <v>10492.85</v>
      </c>
      <c r="N51" s="128">
        <v>43132</v>
      </c>
      <c r="O51">
        <v>7.726</v>
      </c>
    </row>
    <row r="52" spans="11:15">
      <c r="K52" s="128">
        <v>43101</v>
      </c>
      <c r="L52" s="43">
        <v>11027.7</v>
      </c>
      <c r="N52" s="128">
        <v>43101</v>
      </c>
      <c r="O52">
        <v>7.43</v>
      </c>
    </row>
    <row r="53" spans="11:15">
      <c r="K53" s="128">
        <v>43070</v>
      </c>
      <c r="L53" s="43">
        <v>10530.7</v>
      </c>
      <c r="N53" s="128">
        <v>43070</v>
      </c>
      <c r="O53">
        <v>7.3259999999999996</v>
      </c>
    </row>
    <row r="54" spans="11:15">
      <c r="K54" s="128">
        <v>43040</v>
      </c>
      <c r="L54" s="43">
        <v>10226.549999999999</v>
      </c>
      <c r="N54" s="128">
        <v>43040</v>
      </c>
      <c r="O54">
        <v>7.0579999999999998</v>
      </c>
    </row>
    <row r="55" spans="11:15">
      <c r="K55" s="128">
        <v>43009</v>
      </c>
      <c r="L55" s="43">
        <v>10335.299999999999</v>
      </c>
      <c r="N55" s="128">
        <v>43009</v>
      </c>
      <c r="O55">
        <v>6.8620000000000001</v>
      </c>
    </row>
    <row r="56" spans="11:15">
      <c r="K56" s="128">
        <v>42979</v>
      </c>
      <c r="L56" s="43">
        <v>9788.6</v>
      </c>
      <c r="N56" s="128">
        <v>42979</v>
      </c>
      <c r="O56">
        <v>6.6630000000000003</v>
      </c>
    </row>
    <row r="57" spans="11:15">
      <c r="K57" s="128">
        <v>42948</v>
      </c>
      <c r="L57" s="43">
        <v>9917.9</v>
      </c>
      <c r="N57" s="128">
        <v>42948</v>
      </c>
      <c r="O57">
        <v>6.5250000000000004</v>
      </c>
    </row>
    <row r="58" spans="11:15">
      <c r="K58" s="128">
        <v>42917</v>
      </c>
      <c r="L58" s="43">
        <v>10077.1</v>
      </c>
      <c r="N58" s="128">
        <v>42917</v>
      </c>
      <c r="O58">
        <v>6.4649999999999999</v>
      </c>
    </row>
    <row r="59" spans="11:15">
      <c r="K59" s="128">
        <v>42887</v>
      </c>
      <c r="L59" s="43">
        <v>9520.9</v>
      </c>
      <c r="N59" s="128">
        <v>42887</v>
      </c>
      <c r="O59">
        <v>6.5110000000000001</v>
      </c>
    </row>
    <row r="60" spans="11:15">
      <c r="K60" s="128">
        <v>42856</v>
      </c>
      <c r="L60" s="43">
        <v>9621.25</v>
      </c>
      <c r="N60" s="128">
        <v>42856</v>
      </c>
      <c r="O60">
        <v>6.6609999999999996</v>
      </c>
    </row>
    <row r="61" spans="11:15">
      <c r="K61" s="128">
        <v>42826</v>
      </c>
      <c r="L61" s="43">
        <v>9304.0499999999993</v>
      </c>
      <c r="N61" s="128">
        <v>42826</v>
      </c>
      <c r="O61">
        <v>6.9610000000000003</v>
      </c>
    </row>
    <row r="62" spans="11:15">
      <c r="K62" s="128">
        <v>42795</v>
      </c>
      <c r="L62" s="43">
        <v>9173.75</v>
      </c>
      <c r="N62" s="128">
        <v>42795</v>
      </c>
      <c r="O62">
        <v>6.6580000000000004</v>
      </c>
    </row>
    <row r="63" spans="11:15">
      <c r="K63" s="128">
        <v>42767</v>
      </c>
      <c r="L63" s="43">
        <v>8879.6</v>
      </c>
      <c r="N63" s="128">
        <v>42767</v>
      </c>
      <c r="O63">
        <v>6.87</v>
      </c>
    </row>
    <row r="64" spans="11:15">
      <c r="K64" s="128">
        <v>42736</v>
      </c>
      <c r="L64" s="43">
        <v>8561.2999999999993</v>
      </c>
      <c r="N64" s="128">
        <v>42736</v>
      </c>
      <c r="O64">
        <v>6.407</v>
      </c>
    </row>
    <row r="65" spans="11:15">
      <c r="K65" s="128">
        <v>42705</v>
      </c>
      <c r="L65" s="43">
        <v>8185.8</v>
      </c>
      <c r="N65" s="128">
        <v>42705</v>
      </c>
      <c r="O65">
        <v>6.5119999999999996</v>
      </c>
    </row>
    <row r="66" spans="11:15">
      <c r="K66" s="128">
        <v>42675</v>
      </c>
      <c r="L66" s="43">
        <v>8224.5</v>
      </c>
      <c r="N66" s="128">
        <v>42675</v>
      </c>
      <c r="O66">
        <v>6.2430000000000003</v>
      </c>
    </row>
    <row r="67" spans="11:15">
      <c r="K67" s="128">
        <v>42644</v>
      </c>
      <c r="L67" s="43">
        <v>8625.7000000000007</v>
      </c>
      <c r="N67" s="128">
        <v>42644</v>
      </c>
      <c r="O67">
        <v>6.8849999999999998</v>
      </c>
    </row>
    <row r="68" spans="11:15">
      <c r="K68" s="128">
        <v>42614</v>
      </c>
      <c r="L68" s="43">
        <v>8611.15</v>
      </c>
      <c r="N68" s="128">
        <v>42614</v>
      </c>
      <c r="O68">
        <v>6.9580000000000002</v>
      </c>
    </row>
    <row r="69" spans="11:15">
      <c r="K69" s="128">
        <v>42583</v>
      </c>
      <c r="L69" s="43">
        <v>8786.2000000000007</v>
      </c>
      <c r="N69" s="128">
        <v>42583</v>
      </c>
      <c r="O69">
        <v>7.11</v>
      </c>
    </row>
    <row r="70" spans="11:15">
      <c r="K70" s="128">
        <v>42552</v>
      </c>
      <c r="L70" s="43">
        <v>8638.5</v>
      </c>
      <c r="N70" s="128">
        <v>42552</v>
      </c>
      <c r="O70">
        <v>7.1630000000000003</v>
      </c>
    </row>
    <row r="71" spans="11:15">
      <c r="K71" s="128">
        <v>42522</v>
      </c>
      <c r="L71" s="43">
        <v>8287.75</v>
      </c>
      <c r="N71" s="128">
        <v>42522</v>
      </c>
      <c r="O71">
        <v>7.4480000000000004</v>
      </c>
    </row>
    <row r="72" spans="11:15">
      <c r="K72" s="128">
        <v>42491</v>
      </c>
      <c r="L72" s="43">
        <v>8160.1</v>
      </c>
      <c r="N72" s="128">
        <v>42491</v>
      </c>
      <c r="O72">
        <v>7.4710000000000001</v>
      </c>
    </row>
    <row r="73" spans="11:15">
      <c r="K73" s="128">
        <v>42461</v>
      </c>
      <c r="L73" s="43">
        <v>7849.8</v>
      </c>
      <c r="N73" s="128">
        <v>42461</v>
      </c>
      <c r="O73">
        <v>7.4349999999999996</v>
      </c>
    </row>
    <row r="74" spans="11:15">
      <c r="K74" s="128">
        <v>42430</v>
      </c>
      <c r="L74" s="43">
        <v>7738.4</v>
      </c>
      <c r="N74" s="128">
        <v>42430</v>
      </c>
      <c r="O74">
        <v>7.4589999999999996</v>
      </c>
    </row>
    <row r="75" spans="11:15">
      <c r="K75" s="128">
        <v>42401</v>
      </c>
      <c r="L75" s="43">
        <v>6987.05</v>
      </c>
      <c r="N75" s="128">
        <v>42401</v>
      </c>
      <c r="O75">
        <v>7.6230000000000002</v>
      </c>
    </row>
    <row r="76" spans="11:15">
      <c r="K76" s="128">
        <v>42370</v>
      </c>
      <c r="L76" s="43">
        <v>7563.55</v>
      </c>
      <c r="N76" s="128">
        <v>42370</v>
      </c>
      <c r="O76">
        <v>7.7789999999999999</v>
      </c>
    </row>
    <row r="77" spans="11:15">
      <c r="K77" s="128">
        <v>42339</v>
      </c>
      <c r="L77" s="43">
        <v>7946.35</v>
      </c>
      <c r="N77" s="128">
        <v>42339</v>
      </c>
      <c r="O77">
        <v>7.758</v>
      </c>
    </row>
    <row r="78" spans="11:15">
      <c r="K78" s="128">
        <v>42309</v>
      </c>
      <c r="L78" s="43">
        <v>7935.25</v>
      </c>
      <c r="N78" s="128">
        <v>42309</v>
      </c>
      <c r="O78">
        <v>7.7859999999999996</v>
      </c>
    </row>
    <row r="79" spans="11:15">
      <c r="K79" s="128">
        <v>42278</v>
      </c>
      <c r="L79" s="43">
        <v>8065.8</v>
      </c>
      <c r="N79" s="128">
        <v>42278</v>
      </c>
      <c r="O79">
        <v>7.64</v>
      </c>
    </row>
    <row r="80" spans="11:15">
      <c r="K80" s="128">
        <v>42248</v>
      </c>
      <c r="L80" s="43">
        <v>7948.9</v>
      </c>
      <c r="N80" s="128">
        <v>42248</v>
      </c>
      <c r="O80">
        <v>7.5389999999999997</v>
      </c>
    </row>
    <row r="81" spans="11:15">
      <c r="K81" s="128">
        <v>42217</v>
      </c>
      <c r="L81" s="43">
        <v>7971.3</v>
      </c>
      <c r="N81" s="128">
        <v>42217</v>
      </c>
      <c r="O81">
        <v>7.7839999999999998</v>
      </c>
    </row>
    <row r="82" spans="11:15">
      <c r="K82" s="128">
        <v>42186</v>
      </c>
      <c r="L82" s="43">
        <v>8532.85</v>
      </c>
      <c r="N82" s="128">
        <v>42186</v>
      </c>
      <c r="O82">
        <v>7.806</v>
      </c>
    </row>
    <row r="83" spans="11:15">
      <c r="K83" s="128">
        <v>42156</v>
      </c>
      <c r="L83" s="43">
        <v>8368.5</v>
      </c>
      <c r="N83" s="128">
        <v>42156</v>
      </c>
      <c r="O83">
        <v>7.8609999999999998</v>
      </c>
    </row>
    <row r="84" spans="11:15">
      <c r="K84" s="128">
        <v>42125</v>
      </c>
      <c r="L84" s="43">
        <v>8433.65</v>
      </c>
      <c r="N84" s="128">
        <v>42125</v>
      </c>
      <c r="O84">
        <v>7.8150000000000004</v>
      </c>
    </row>
    <row r="85" spans="11:15">
      <c r="K85" s="128">
        <v>42095</v>
      </c>
      <c r="L85" s="43">
        <v>8181.5</v>
      </c>
      <c r="N85" s="128">
        <v>42095</v>
      </c>
      <c r="O85">
        <v>7.86</v>
      </c>
    </row>
    <row r="86" spans="11:15">
      <c r="K86" s="128">
        <v>42064</v>
      </c>
      <c r="L86" s="43">
        <v>8491</v>
      </c>
      <c r="N86" s="128">
        <v>42064</v>
      </c>
      <c r="O86">
        <v>7.7380000000000004</v>
      </c>
    </row>
    <row r="87" spans="11:15">
      <c r="K87" s="128">
        <v>42036</v>
      </c>
      <c r="L87" s="43">
        <v>8901.85</v>
      </c>
      <c r="N87" s="128">
        <v>42036</v>
      </c>
      <c r="O87">
        <v>7.7240000000000002</v>
      </c>
    </row>
    <row r="88" spans="11:15">
      <c r="K88" s="128">
        <v>42005</v>
      </c>
      <c r="L88" s="43">
        <v>8808.9</v>
      </c>
      <c r="N88" s="128">
        <v>42005</v>
      </c>
      <c r="O88">
        <v>7.6909999999999998</v>
      </c>
    </row>
    <row r="89" spans="11:15">
      <c r="K89" s="128">
        <v>41974</v>
      </c>
      <c r="L89" s="43">
        <v>8282.7000000000007</v>
      </c>
      <c r="N89" s="128">
        <v>41974</v>
      </c>
      <c r="O89">
        <v>7.8550000000000004</v>
      </c>
    </row>
    <row r="90" spans="11:15">
      <c r="K90" s="128">
        <v>41944</v>
      </c>
      <c r="L90" s="43">
        <v>8588.25</v>
      </c>
      <c r="N90" s="128">
        <v>41944</v>
      </c>
      <c r="O90">
        <v>8.0869999999999997</v>
      </c>
    </row>
    <row r="91" spans="11:15">
      <c r="K91" s="128">
        <v>41913</v>
      </c>
      <c r="L91" s="43">
        <v>8322.2000000000007</v>
      </c>
      <c r="N91" s="128">
        <v>41913</v>
      </c>
      <c r="O91">
        <v>8.2780000000000005</v>
      </c>
    </row>
    <row r="92" spans="11:15">
      <c r="K92" s="128">
        <v>41883</v>
      </c>
      <c r="L92" s="43">
        <v>7964.8</v>
      </c>
      <c r="N92" s="128">
        <v>41883</v>
      </c>
      <c r="O92">
        <v>8.5109999999999992</v>
      </c>
    </row>
    <row r="93" spans="11:15">
      <c r="K93" s="128">
        <v>41852</v>
      </c>
      <c r="L93" s="43">
        <v>7954.35</v>
      </c>
      <c r="N93" s="128">
        <v>41852</v>
      </c>
      <c r="O93">
        <v>8.5589999999999993</v>
      </c>
    </row>
    <row r="94" spans="11:15">
      <c r="K94" s="128">
        <v>41821</v>
      </c>
      <c r="L94" s="43">
        <v>7721.3</v>
      </c>
      <c r="N94" s="128">
        <v>41821</v>
      </c>
      <c r="O94">
        <v>8.718</v>
      </c>
    </row>
    <row r="95" spans="11:15">
      <c r="K95" s="128">
        <v>41791</v>
      </c>
      <c r="L95" s="43">
        <v>7611.35</v>
      </c>
      <c r="N95" s="128">
        <v>41791</v>
      </c>
      <c r="O95">
        <v>8.7439999999999998</v>
      </c>
    </row>
    <row r="96" spans="11:15">
      <c r="K96" s="128">
        <v>41760</v>
      </c>
      <c r="L96" s="43">
        <v>7229.95</v>
      </c>
      <c r="N96" s="128">
        <v>41760</v>
      </c>
      <c r="O96">
        <v>8.6449999999999996</v>
      </c>
    </row>
    <row r="97" spans="11:15">
      <c r="K97" s="128">
        <v>41730</v>
      </c>
      <c r="L97" s="43">
        <v>6696.4</v>
      </c>
      <c r="N97" s="128">
        <v>41730</v>
      </c>
      <c r="O97">
        <v>8.8279999999999994</v>
      </c>
    </row>
    <row r="98" spans="11:15">
      <c r="K98" s="128">
        <v>41699</v>
      </c>
      <c r="L98" s="43">
        <v>6704.2</v>
      </c>
      <c r="N98" s="128">
        <v>41699</v>
      </c>
      <c r="O98">
        <v>8.8040000000000003</v>
      </c>
    </row>
    <row r="99" spans="11:15">
      <c r="K99" s="128">
        <v>41671</v>
      </c>
      <c r="L99" s="43">
        <v>6276.95</v>
      </c>
      <c r="N99" s="128">
        <v>41671</v>
      </c>
      <c r="O99">
        <v>8.8620000000000001</v>
      </c>
    </row>
    <row r="100" spans="11:15">
      <c r="K100" s="128">
        <v>41640</v>
      </c>
      <c r="L100" s="43">
        <v>6089.5</v>
      </c>
      <c r="N100" s="128">
        <v>41640</v>
      </c>
      <c r="O100">
        <v>8.77</v>
      </c>
    </row>
    <row r="101" spans="11:15">
      <c r="K101" s="128">
        <v>41609</v>
      </c>
      <c r="L101" s="43">
        <v>6304</v>
      </c>
      <c r="N101" s="128">
        <v>41609</v>
      </c>
      <c r="O101">
        <v>8.82</v>
      </c>
    </row>
    <row r="102" spans="11:15">
      <c r="K102" s="128">
        <v>41579</v>
      </c>
      <c r="L102" s="43">
        <v>6176.1</v>
      </c>
      <c r="N102" s="128">
        <v>41579</v>
      </c>
      <c r="O102">
        <v>9.0440000000000005</v>
      </c>
    </row>
    <row r="103" spans="11:15">
      <c r="K103" s="128">
        <v>41548</v>
      </c>
      <c r="L103" s="43">
        <v>6299.15</v>
      </c>
      <c r="N103" s="128">
        <v>41548</v>
      </c>
      <c r="O103">
        <v>8.625</v>
      </c>
    </row>
    <row r="104" spans="11:15">
      <c r="K104" s="128">
        <v>41518</v>
      </c>
      <c r="L104" s="43">
        <v>5735.3</v>
      </c>
      <c r="N104" s="128">
        <v>41518</v>
      </c>
      <c r="O104">
        <v>8.766</v>
      </c>
    </row>
    <row r="105" spans="11:15">
      <c r="K105" s="128">
        <v>41487</v>
      </c>
      <c r="L105" s="43">
        <v>5471.8</v>
      </c>
      <c r="N105" s="128">
        <v>41487</v>
      </c>
      <c r="O105">
        <v>8.5960000000000001</v>
      </c>
    </row>
    <row r="106" spans="11:15">
      <c r="K106" s="128">
        <v>41456</v>
      </c>
      <c r="L106" s="43">
        <v>5742</v>
      </c>
      <c r="N106" s="128">
        <v>41456</v>
      </c>
      <c r="O106">
        <v>8.1720000000000006</v>
      </c>
    </row>
    <row r="107" spans="11:15">
      <c r="K107" s="128">
        <v>41426</v>
      </c>
      <c r="L107" s="43">
        <v>5842.2</v>
      </c>
      <c r="N107" s="128">
        <v>41426</v>
      </c>
      <c r="O107">
        <v>7.4390000000000001</v>
      </c>
    </row>
    <row r="108" spans="11:15">
      <c r="K108" s="128">
        <v>41395</v>
      </c>
      <c r="L108" s="43">
        <v>5985.95</v>
      </c>
      <c r="N108" s="128">
        <v>41395</v>
      </c>
      <c r="O108">
        <v>7.4429999999999996</v>
      </c>
    </row>
    <row r="109" spans="11:15">
      <c r="K109" s="128">
        <v>41365</v>
      </c>
      <c r="L109" s="43">
        <v>5930.2</v>
      </c>
      <c r="N109" s="128">
        <v>41365</v>
      </c>
      <c r="O109">
        <v>7.7309999999999999</v>
      </c>
    </row>
    <row r="110" spans="11:15">
      <c r="K110" s="128">
        <v>41334</v>
      </c>
      <c r="L110" s="43">
        <v>5682.55</v>
      </c>
      <c r="N110" s="128">
        <v>41334</v>
      </c>
      <c r="O110">
        <v>7.9509999999999996</v>
      </c>
    </row>
    <row r="111" spans="11:15">
      <c r="K111" s="128">
        <v>41306</v>
      </c>
      <c r="L111" s="43">
        <v>5693.05</v>
      </c>
      <c r="N111" s="128">
        <v>41306</v>
      </c>
      <c r="O111">
        <v>7.8719999999999999</v>
      </c>
    </row>
    <row r="112" spans="11:15">
      <c r="K112" s="128">
        <v>41275</v>
      </c>
      <c r="L112" s="43">
        <v>6034.75</v>
      </c>
      <c r="N112" s="128">
        <v>41275</v>
      </c>
      <c r="O112">
        <v>7.9119999999999999</v>
      </c>
    </row>
    <row r="113" spans="11:15">
      <c r="K113" s="128">
        <v>41244</v>
      </c>
      <c r="L113" s="43">
        <v>5905.1</v>
      </c>
      <c r="N113" s="128">
        <v>41244</v>
      </c>
      <c r="O113">
        <v>8.0489999999999995</v>
      </c>
    </row>
    <row r="114" spans="11:15">
      <c r="K114" s="128">
        <v>41214</v>
      </c>
      <c r="L114" s="43">
        <v>5879.85</v>
      </c>
      <c r="N114" s="128">
        <v>41214</v>
      </c>
      <c r="O114">
        <v>8.1750000000000007</v>
      </c>
    </row>
    <row r="115" spans="11:15">
      <c r="K115" s="128">
        <v>41183</v>
      </c>
      <c r="L115" s="43">
        <v>5619.7</v>
      </c>
      <c r="N115" s="128">
        <v>41183</v>
      </c>
      <c r="O115">
        <v>8.2149999999999999</v>
      </c>
    </row>
    <row r="116" spans="11:15">
      <c r="K116" s="128">
        <v>41153</v>
      </c>
      <c r="L116" s="43">
        <v>5703.3</v>
      </c>
      <c r="N116" s="128">
        <v>41153</v>
      </c>
      <c r="O116">
        <v>8.1489999999999991</v>
      </c>
    </row>
    <row r="117" spans="11:15">
      <c r="K117" s="128">
        <v>41122</v>
      </c>
      <c r="L117" s="43">
        <v>5258.5</v>
      </c>
      <c r="N117" s="128">
        <v>41122</v>
      </c>
      <c r="O117">
        <v>8.2409999999999997</v>
      </c>
    </row>
    <row r="118" spans="11:15">
      <c r="K118" s="128">
        <v>41091</v>
      </c>
      <c r="L118" s="43">
        <v>5229</v>
      </c>
      <c r="N118" s="128">
        <v>41091</v>
      </c>
      <c r="O118">
        <v>8.2449999999999992</v>
      </c>
    </row>
    <row r="119" spans="11:15">
      <c r="K119" s="128">
        <v>41061</v>
      </c>
      <c r="L119" s="43">
        <v>5278.9</v>
      </c>
      <c r="N119" s="128">
        <v>41061</v>
      </c>
      <c r="O119">
        <v>8.3800000000000008</v>
      </c>
    </row>
    <row r="120" spans="11:15">
      <c r="K120" s="128">
        <v>41030</v>
      </c>
      <c r="L120" s="43">
        <v>4924.25</v>
      </c>
      <c r="N120" s="128">
        <v>41030</v>
      </c>
      <c r="O120">
        <v>8.3770000000000007</v>
      </c>
    </row>
    <row r="121" spans="11:15">
      <c r="K121" s="128">
        <v>41000</v>
      </c>
      <c r="L121" s="43">
        <v>5248.15</v>
      </c>
      <c r="N121" s="128">
        <v>41000</v>
      </c>
      <c r="O121">
        <v>8.6709999999999994</v>
      </c>
    </row>
    <row r="122" spans="11:15">
      <c r="K122" s="128">
        <v>40969</v>
      </c>
      <c r="L122" s="43">
        <v>5295.55</v>
      </c>
      <c r="N122" s="128">
        <v>40969</v>
      </c>
      <c r="O122">
        <v>8.5719999999999992</v>
      </c>
    </row>
    <row r="123" spans="11:15">
      <c r="K123" s="128">
        <v>40940</v>
      </c>
      <c r="L123" s="43">
        <v>5385.2</v>
      </c>
      <c r="N123" s="128">
        <v>40940</v>
      </c>
      <c r="O123">
        <v>8.1989999999999998</v>
      </c>
    </row>
    <row r="124" spans="11:15">
      <c r="K124" s="128">
        <v>40909</v>
      </c>
      <c r="L124" s="43">
        <v>5199.25</v>
      </c>
      <c r="N124" s="128">
        <v>40909</v>
      </c>
      <c r="O124">
        <v>8.2669999999999995</v>
      </c>
    </row>
    <row r="125" spans="11:15">
      <c r="K125" s="128">
        <v>40878</v>
      </c>
      <c r="L125" s="43">
        <v>4624.3</v>
      </c>
      <c r="N125" s="128">
        <v>40878</v>
      </c>
      <c r="O125">
        <v>8.56</v>
      </c>
    </row>
    <row r="126" spans="11:15">
      <c r="K126" s="128">
        <v>40848</v>
      </c>
      <c r="L126" s="43">
        <v>4832.05</v>
      </c>
      <c r="N126" s="128">
        <v>40848</v>
      </c>
      <c r="O126">
        <v>8.7379999999999995</v>
      </c>
    </row>
    <row r="127" spans="11:15">
      <c r="K127" s="128">
        <v>40817</v>
      </c>
      <c r="L127" s="43">
        <v>5326.6</v>
      </c>
      <c r="N127" s="128">
        <v>40817</v>
      </c>
      <c r="O127">
        <v>8.8789999999999996</v>
      </c>
    </row>
    <row r="128" spans="11:15">
      <c r="K128" s="128">
        <v>40787</v>
      </c>
      <c r="L128" s="43">
        <v>4943.25</v>
      </c>
      <c r="N128" s="128">
        <v>40787</v>
      </c>
      <c r="O128">
        <v>8.4420000000000002</v>
      </c>
    </row>
    <row r="129" spans="11:15">
      <c r="K129" s="128">
        <v>40756</v>
      </c>
      <c r="L129" s="43">
        <v>5001</v>
      </c>
      <c r="N129" s="128">
        <v>40756</v>
      </c>
      <c r="O129">
        <v>8.3190000000000008</v>
      </c>
    </row>
    <row r="130" spans="11:15">
      <c r="K130" s="128">
        <v>40725</v>
      </c>
      <c r="L130" s="43">
        <v>5482</v>
      </c>
      <c r="N130" s="128">
        <v>40725</v>
      </c>
      <c r="O130">
        <v>8.4540000000000006</v>
      </c>
    </row>
    <row r="131" spans="11:15">
      <c r="K131" s="128">
        <v>40695</v>
      </c>
      <c r="L131" s="43">
        <v>5647.4</v>
      </c>
      <c r="N131" s="128">
        <v>40695</v>
      </c>
      <c r="O131">
        <v>8.3260000000000005</v>
      </c>
    </row>
    <row r="132" spans="11:15">
      <c r="K132" s="128">
        <v>40664</v>
      </c>
      <c r="L132" s="43">
        <v>5560.15</v>
      </c>
      <c r="N132" s="128">
        <v>40664</v>
      </c>
      <c r="O132">
        <v>8.4109999999999996</v>
      </c>
    </row>
    <row r="133" spans="11:15">
      <c r="K133" s="128">
        <v>40634</v>
      </c>
      <c r="L133" s="43">
        <v>5749.5</v>
      </c>
      <c r="N133" s="128">
        <v>40634</v>
      </c>
      <c r="O133">
        <v>8.1349999999999998</v>
      </c>
    </row>
    <row r="134" spans="11:15">
      <c r="K134" s="128">
        <v>40603</v>
      </c>
      <c r="L134" s="43">
        <v>5833.75</v>
      </c>
      <c r="N134" s="128">
        <v>40603</v>
      </c>
      <c r="O134">
        <v>7.9850000000000003</v>
      </c>
    </row>
    <row r="135" spans="11:15">
      <c r="K135" s="128">
        <v>40575</v>
      </c>
      <c r="L135" s="43">
        <v>5333.25</v>
      </c>
      <c r="N135" s="128">
        <v>40575</v>
      </c>
      <c r="O135">
        <v>7.992</v>
      </c>
    </row>
    <row r="136" spans="11:15">
      <c r="K136" s="128">
        <v>40544</v>
      </c>
      <c r="L136" s="43">
        <v>5505.9</v>
      </c>
      <c r="N136" s="128">
        <v>40544</v>
      </c>
      <c r="O136">
        <v>8.1479999999999997</v>
      </c>
    </row>
    <row r="137" spans="11:15">
      <c r="K137" s="128">
        <v>40513</v>
      </c>
      <c r="L137" s="43">
        <v>6134.5</v>
      </c>
      <c r="N137" s="128">
        <v>40513</v>
      </c>
      <c r="O137">
        <v>7.9130000000000003</v>
      </c>
    </row>
    <row r="138" spans="11:15">
      <c r="K138" s="128">
        <v>40483</v>
      </c>
      <c r="L138" s="43">
        <v>5862.7</v>
      </c>
      <c r="N138" s="128">
        <v>40483</v>
      </c>
      <c r="O138">
        <v>8.0660000000000007</v>
      </c>
    </row>
    <row r="139" spans="11:15">
      <c r="K139" s="128">
        <v>40452</v>
      </c>
      <c r="L139" s="43">
        <v>6017.7</v>
      </c>
      <c r="N139" s="128">
        <v>40452</v>
      </c>
      <c r="O139">
        <v>8.1210000000000004</v>
      </c>
    </row>
    <row r="140" spans="11:15">
      <c r="K140" s="128">
        <v>40422</v>
      </c>
      <c r="L140" s="43">
        <v>6029.95</v>
      </c>
      <c r="N140" s="128">
        <v>40422</v>
      </c>
      <c r="O140">
        <v>7.8520000000000003</v>
      </c>
    </row>
    <row r="141" spans="11:15">
      <c r="K141" s="128">
        <v>40391</v>
      </c>
      <c r="L141" s="43">
        <v>5402.4</v>
      </c>
      <c r="N141" s="128">
        <v>40391</v>
      </c>
      <c r="O141">
        <v>7.9359999999999999</v>
      </c>
    </row>
    <row r="142" spans="11:15">
      <c r="K142" s="128">
        <v>40360</v>
      </c>
      <c r="L142" s="43">
        <v>5367.6</v>
      </c>
      <c r="N142" s="128">
        <v>40360</v>
      </c>
      <c r="O142">
        <v>7.8029999999999999</v>
      </c>
    </row>
    <row r="143" spans="11:15">
      <c r="K143" s="128">
        <v>40330</v>
      </c>
      <c r="L143" s="43">
        <v>5312.5</v>
      </c>
      <c r="N143" s="128">
        <v>40330</v>
      </c>
      <c r="O143">
        <v>7.5609999999999999</v>
      </c>
    </row>
    <row r="144" spans="11:15">
      <c r="K144" s="128">
        <v>40299</v>
      </c>
      <c r="L144" s="43">
        <v>5086.3</v>
      </c>
      <c r="N144" s="128">
        <v>40299</v>
      </c>
      <c r="O144">
        <v>7.5640000000000001</v>
      </c>
    </row>
    <row r="145" spans="11:15">
      <c r="K145" s="128">
        <v>40269</v>
      </c>
      <c r="L145" s="43">
        <v>5278</v>
      </c>
      <c r="N145" s="128">
        <v>40269</v>
      </c>
      <c r="O145">
        <v>8.0609999999999999</v>
      </c>
    </row>
    <row r="146" spans="11:15">
      <c r="K146" s="128">
        <v>40238</v>
      </c>
      <c r="L146" s="43">
        <v>5249.1</v>
      </c>
      <c r="N146" s="128">
        <v>40238</v>
      </c>
      <c r="O146">
        <v>7.85</v>
      </c>
    </row>
    <row r="147" spans="11:15">
      <c r="K147" s="128">
        <v>40210</v>
      </c>
      <c r="L147" s="43">
        <v>4922.3</v>
      </c>
      <c r="N147" s="128">
        <v>40210</v>
      </c>
      <c r="O147">
        <v>7.8639999999999999</v>
      </c>
    </row>
    <row r="148" spans="11:15">
      <c r="K148" s="128">
        <v>40179</v>
      </c>
      <c r="L148" s="43">
        <v>4882.05</v>
      </c>
      <c r="N148" s="128">
        <v>40179</v>
      </c>
      <c r="O148">
        <v>7.5910000000000002</v>
      </c>
    </row>
    <row r="149" spans="11:15">
      <c r="K149" s="128">
        <v>40148</v>
      </c>
      <c r="L149" s="43">
        <v>5201.05</v>
      </c>
      <c r="N149" s="128">
        <v>40148</v>
      </c>
      <c r="O149">
        <v>7.6790000000000003</v>
      </c>
    </row>
    <row r="150" spans="11:15">
      <c r="K150" s="128">
        <v>40118</v>
      </c>
      <c r="L150" s="43">
        <v>5032.7</v>
      </c>
      <c r="N150" s="128">
        <v>40118</v>
      </c>
      <c r="O150">
        <v>7.2569999999999997</v>
      </c>
    </row>
    <row r="151" spans="11:15">
      <c r="K151" s="128">
        <v>40087</v>
      </c>
      <c r="L151" s="43">
        <v>4711.7</v>
      </c>
      <c r="N151" s="128">
        <v>40087</v>
      </c>
      <c r="O151">
        <v>7.306</v>
      </c>
    </row>
    <row r="152" spans="11:15">
      <c r="K152" s="128">
        <v>40057</v>
      </c>
      <c r="L152" s="43">
        <v>5083.95</v>
      </c>
      <c r="N152" s="128">
        <v>40057</v>
      </c>
      <c r="O152">
        <v>7.2149999999999999</v>
      </c>
    </row>
    <row r="153" spans="11:15">
      <c r="K153" s="128">
        <v>40026</v>
      </c>
      <c r="L153" s="43">
        <v>4662.1000000000004</v>
      </c>
      <c r="N153" s="128">
        <v>40026</v>
      </c>
      <c r="O153">
        <v>7.4340000000000002</v>
      </c>
    </row>
    <row r="154" spans="11:15">
      <c r="K154" s="128">
        <v>39995</v>
      </c>
      <c r="L154" s="43">
        <v>4636.45</v>
      </c>
      <c r="N154" s="128">
        <v>39995</v>
      </c>
      <c r="O154">
        <v>6.9980000000000002</v>
      </c>
    </row>
    <row r="155" spans="11:15">
      <c r="K155" s="128">
        <v>39965</v>
      </c>
      <c r="L155" s="43">
        <v>4291.1000000000004</v>
      </c>
      <c r="N155" s="128">
        <v>39965</v>
      </c>
      <c r="O155">
        <v>7.0129999999999999</v>
      </c>
    </row>
    <row r="156" spans="11:15">
      <c r="K156" s="128">
        <v>39934</v>
      </c>
      <c r="L156" s="43">
        <v>4448.95</v>
      </c>
      <c r="N156" s="128">
        <v>39934</v>
      </c>
      <c r="O156">
        <v>6.71</v>
      </c>
    </row>
    <row r="157" spans="11:15">
      <c r="K157" s="128">
        <v>39904</v>
      </c>
      <c r="L157" s="43">
        <v>3473.95</v>
      </c>
      <c r="N157" s="128">
        <v>39904</v>
      </c>
      <c r="O157">
        <v>6.242</v>
      </c>
    </row>
    <row r="158" spans="11:15">
      <c r="K158" s="128">
        <v>39873</v>
      </c>
      <c r="L158" s="43">
        <v>3020.95</v>
      </c>
      <c r="N158" s="128">
        <v>39873</v>
      </c>
      <c r="O158">
        <v>7.0140000000000002</v>
      </c>
    </row>
    <row r="159" spans="11:15">
      <c r="K159" s="128">
        <v>39845</v>
      </c>
      <c r="L159" s="43">
        <v>2763.65</v>
      </c>
      <c r="N159" s="128">
        <v>39845</v>
      </c>
      <c r="O159">
        <v>6.3280000000000003</v>
      </c>
    </row>
    <row r="160" spans="11:15">
      <c r="K160" s="128">
        <v>39814</v>
      </c>
      <c r="L160" s="43">
        <v>2874.8</v>
      </c>
      <c r="N160" s="128">
        <v>39814</v>
      </c>
      <c r="O160">
        <v>6.1870000000000003</v>
      </c>
    </row>
    <row r="161" spans="11:15">
      <c r="K161" s="128">
        <v>39783</v>
      </c>
      <c r="L161" s="43">
        <v>2959.15</v>
      </c>
      <c r="N161" s="128">
        <v>39783</v>
      </c>
      <c r="O161">
        <v>5.26</v>
      </c>
    </row>
    <row r="162" spans="11:15">
      <c r="K162" s="128">
        <v>39753</v>
      </c>
      <c r="L162" s="43">
        <v>2755.1</v>
      </c>
      <c r="N162" s="128">
        <v>39753</v>
      </c>
      <c r="O162">
        <v>7.08</v>
      </c>
    </row>
    <row r="163" spans="11:15">
      <c r="K163" s="128">
        <v>39722</v>
      </c>
      <c r="L163" s="43">
        <v>2885.6</v>
      </c>
      <c r="N163" s="128">
        <v>39722</v>
      </c>
      <c r="O163">
        <v>7.4779999999999998</v>
      </c>
    </row>
    <row r="164" spans="11:15">
      <c r="K164" s="128">
        <v>39692</v>
      </c>
      <c r="L164" s="43">
        <v>3921.2</v>
      </c>
      <c r="N164" s="128">
        <v>39692</v>
      </c>
      <c r="O164">
        <v>8.6170000000000009</v>
      </c>
    </row>
    <row r="165" spans="11:15">
      <c r="K165" s="128">
        <v>39661</v>
      </c>
      <c r="L165" s="43">
        <v>4360</v>
      </c>
      <c r="N165" s="128">
        <v>39661</v>
      </c>
      <c r="O165">
        <v>8.6999999999999993</v>
      </c>
    </row>
    <row r="166" spans="11:15">
      <c r="K166" s="128">
        <v>39630</v>
      </c>
      <c r="L166" s="43">
        <v>4332.95</v>
      </c>
      <c r="N166" s="128">
        <v>39630</v>
      </c>
      <c r="O166">
        <v>9.3160000000000007</v>
      </c>
    </row>
    <row r="167" spans="11:15">
      <c r="K167" s="128">
        <v>39600</v>
      </c>
      <c r="L167" s="43">
        <v>4040.55</v>
      </c>
      <c r="N167" s="128">
        <v>39600</v>
      </c>
      <c r="O167">
        <v>8.7129999999999992</v>
      </c>
    </row>
    <row r="168" spans="11:15">
      <c r="K168" s="128">
        <v>39569</v>
      </c>
      <c r="L168" s="43">
        <v>4870.1000000000004</v>
      </c>
      <c r="N168" s="128">
        <v>39569</v>
      </c>
      <c r="O168">
        <v>8.1010000000000009</v>
      </c>
    </row>
    <row r="169" spans="11:15">
      <c r="K169" s="128">
        <v>39539</v>
      </c>
      <c r="L169" s="43">
        <v>5165.8999999999996</v>
      </c>
      <c r="N169" s="128">
        <v>39539</v>
      </c>
      <c r="O169">
        <v>7.9560000000000004</v>
      </c>
    </row>
    <row r="170" spans="11:15">
      <c r="K170" s="128">
        <v>39508</v>
      </c>
      <c r="L170" s="43">
        <v>4734.5</v>
      </c>
      <c r="N170" s="128">
        <v>39508</v>
      </c>
      <c r="O170">
        <v>7.9379999999999997</v>
      </c>
    </row>
    <row r="171" spans="11:15">
      <c r="K171" s="128">
        <v>39479</v>
      </c>
      <c r="L171" s="43">
        <v>5223.5</v>
      </c>
      <c r="N171" s="128">
        <v>39479</v>
      </c>
      <c r="O171">
        <v>7.5679999999999996</v>
      </c>
    </row>
    <row r="172" spans="11:15">
      <c r="K172" s="128">
        <v>39448</v>
      </c>
      <c r="L172" s="43">
        <v>5137.45</v>
      </c>
      <c r="N172" s="128">
        <v>39448</v>
      </c>
      <c r="O172">
        <v>7.5289999999999999</v>
      </c>
    </row>
    <row r="173" spans="11:15">
      <c r="K173" s="128">
        <v>39417</v>
      </c>
      <c r="L173" s="43">
        <v>6138.6</v>
      </c>
      <c r="N173" s="128">
        <v>39417</v>
      </c>
      <c r="O173">
        <v>7.7910000000000004</v>
      </c>
    </row>
    <row r="174" spans="11:15">
      <c r="K174" s="128">
        <v>39387</v>
      </c>
      <c r="L174" s="43">
        <v>5762.75</v>
      </c>
      <c r="N174" s="128">
        <v>39387</v>
      </c>
      <c r="O174">
        <v>7.9050000000000002</v>
      </c>
    </row>
    <row r="175" spans="11:15">
      <c r="K175" s="128">
        <v>39356</v>
      </c>
      <c r="L175" s="43">
        <v>5900.65</v>
      </c>
      <c r="N175" s="128">
        <v>39356</v>
      </c>
      <c r="O175">
        <v>7.8390000000000004</v>
      </c>
    </row>
    <row r="176" spans="11:15">
      <c r="K176" s="128">
        <v>39326</v>
      </c>
      <c r="L176" s="43">
        <v>5021.3500000000004</v>
      </c>
      <c r="N176" s="128">
        <v>39326</v>
      </c>
      <c r="O176">
        <v>7.9249999999999998</v>
      </c>
    </row>
    <row r="177" spans="11:15">
      <c r="K177" s="128">
        <v>39295</v>
      </c>
      <c r="L177" s="43">
        <v>4464</v>
      </c>
      <c r="N177" s="128">
        <v>39295</v>
      </c>
      <c r="O177">
        <v>7.93</v>
      </c>
    </row>
    <row r="178" spans="11:15">
      <c r="K178" s="128">
        <v>39264</v>
      </c>
      <c r="L178" s="43">
        <v>4528.8500000000004</v>
      </c>
      <c r="N178" s="128">
        <v>39264</v>
      </c>
      <c r="O178">
        <v>7.8449999999999998</v>
      </c>
    </row>
    <row r="179" spans="11:15">
      <c r="K179" s="128">
        <v>39234</v>
      </c>
      <c r="L179" s="43">
        <v>4318.3</v>
      </c>
      <c r="N179" s="128">
        <v>39234</v>
      </c>
      <c r="O179">
        <v>8.1869999999999994</v>
      </c>
    </row>
    <row r="180" spans="11:15">
      <c r="K180" s="128">
        <v>39203</v>
      </c>
      <c r="L180" s="43">
        <v>4295.8</v>
      </c>
      <c r="N180" s="128">
        <v>39203</v>
      </c>
      <c r="O180">
        <v>8.08</v>
      </c>
    </row>
    <row r="181" spans="11:15">
      <c r="K181" s="128">
        <v>39173</v>
      </c>
      <c r="L181" s="43">
        <v>4087.9</v>
      </c>
      <c r="N181" s="128">
        <v>39173</v>
      </c>
      <c r="O181">
        <v>8.173</v>
      </c>
    </row>
    <row r="182" spans="11:15">
      <c r="K182" s="128">
        <v>39142</v>
      </c>
      <c r="L182" s="43">
        <v>3821.55</v>
      </c>
      <c r="N182" s="128">
        <v>39142</v>
      </c>
      <c r="O182">
        <v>8.0220000000000002</v>
      </c>
    </row>
    <row r="183" spans="11:15">
      <c r="K183" s="128">
        <v>39114</v>
      </c>
      <c r="L183" s="43">
        <v>3745.3</v>
      </c>
      <c r="N183" s="128">
        <v>39114</v>
      </c>
      <c r="O183">
        <v>8</v>
      </c>
    </row>
    <row r="184" spans="11:15">
      <c r="K184" s="128">
        <v>39083</v>
      </c>
      <c r="L184" s="43">
        <v>4082.7</v>
      </c>
      <c r="N184" s="128">
        <v>39083</v>
      </c>
      <c r="O184">
        <v>7.7380000000000004</v>
      </c>
    </row>
    <row r="185" spans="11:15">
      <c r="K185" s="128">
        <v>39052</v>
      </c>
      <c r="L185" s="43">
        <v>3966.4</v>
      </c>
      <c r="N185" s="128">
        <v>39052</v>
      </c>
      <c r="O185">
        <v>7.6189999999999998</v>
      </c>
    </row>
    <row r="186" spans="11:15">
      <c r="K186" s="128">
        <v>39022</v>
      </c>
      <c r="L186" s="43">
        <v>3954.5</v>
      </c>
      <c r="N186" s="128">
        <v>39022</v>
      </c>
      <c r="O186">
        <v>7.4240000000000004</v>
      </c>
    </row>
    <row r="187" spans="11:15">
      <c r="K187" s="128">
        <v>38991</v>
      </c>
      <c r="L187" s="43">
        <v>3744.1</v>
      </c>
      <c r="N187" s="128">
        <v>38991</v>
      </c>
      <c r="O187">
        <v>7.625</v>
      </c>
    </row>
    <row r="188" spans="11:15">
      <c r="K188" s="128">
        <v>38961</v>
      </c>
      <c r="L188" s="43">
        <v>3588.4</v>
      </c>
      <c r="N188" s="128">
        <v>38961</v>
      </c>
      <c r="O188">
        <v>7.6420000000000003</v>
      </c>
    </row>
    <row r="189" spans="11:15">
      <c r="K189" s="128">
        <v>38930</v>
      </c>
      <c r="L189" s="43">
        <v>3413.9</v>
      </c>
      <c r="N189" s="128">
        <v>38930</v>
      </c>
      <c r="O189">
        <v>7.891</v>
      </c>
    </row>
    <row r="190" spans="11:15">
      <c r="K190" s="128">
        <v>38899</v>
      </c>
      <c r="L190" s="43">
        <v>3143.2</v>
      </c>
      <c r="N190" s="128">
        <v>38899</v>
      </c>
      <c r="O190">
        <v>8.2379999999999995</v>
      </c>
    </row>
    <row r="191" spans="11:15">
      <c r="K191" s="128">
        <v>38869</v>
      </c>
      <c r="L191" s="43">
        <v>3128.2</v>
      </c>
      <c r="N191" s="128">
        <v>38869</v>
      </c>
      <c r="O191">
        <v>8.1509999999999998</v>
      </c>
    </row>
    <row r="192" spans="11:15">
      <c r="K192" s="128">
        <v>38838</v>
      </c>
      <c r="L192" s="43">
        <v>3071.05</v>
      </c>
      <c r="N192" s="128">
        <v>38838</v>
      </c>
      <c r="O192">
        <v>7.6589999999999998</v>
      </c>
    </row>
    <row r="193" spans="11:15">
      <c r="K193" s="128">
        <v>38808</v>
      </c>
      <c r="L193" s="43">
        <v>3557.6</v>
      </c>
      <c r="N193" s="128">
        <v>38808</v>
      </c>
      <c r="O193">
        <v>7.39</v>
      </c>
    </row>
    <row r="194" spans="11:15">
      <c r="K194" s="128">
        <v>38777</v>
      </c>
      <c r="L194" s="43">
        <v>3402.55</v>
      </c>
      <c r="N194" s="128">
        <v>38777</v>
      </c>
      <c r="O194">
        <v>7.55</v>
      </c>
    </row>
    <row r="195" spans="11:15">
      <c r="K195" s="128">
        <v>38749</v>
      </c>
      <c r="L195" s="43">
        <v>3074.7</v>
      </c>
      <c r="N195" s="128">
        <v>38749</v>
      </c>
      <c r="O195">
        <v>7.3929999999999998</v>
      </c>
    </row>
    <row r="196" spans="11:15">
      <c r="K196" s="128">
        <v>38718</v>
      </c>
      <c r="L196" s="43">
        <v>3001.1</v>
      </c>
      <c r="N196" s="128">
        <v>38718</v>
      </c>
      <c r="O196">
        <v>7.3719999999999999</v>
      </c>
    </row>
    <row r="197" spans="11:15">
      <c r="K197" s="128">
        <v>38687</v>
      </c>
      <c r="L197" s="43">
        <v>2836.55</v>
      </c>
      <c r="N197" s="128">
        <v>38687</v>
      </c>
      <c r="O197">
        <v>7.11</v>
      </c>
    </row>
    <row r="198" spans="11:15">
      <c r="K198" s="128">
        <v>38657</v>
      </c>
      <c r="L198" s="43">
        <v>2652.25</v>
      </c>
      <c r="N198" s="128">
        <v>38657</v>
      </c>
      <c r="O198">
        <v>7.0830000000000002</v>
      </c>
    </row>
    <row r="199" spans="11:15">
      <c r="K199" s="128">
        <v>38626</v>
      </c>
      <c r="L199" s="43">
        <v>2370.9499999999998</v>
      </c>
      <c r="N199" s="128">
        <v>38626</v>
      </c>
      <c r="O199">
        <v>7.0990000000000002</v>
      </c>
    </row>
    <row r="200" spans="11:15">
      <c r="K200" s="128">
        <v>38596</v>
      </c>
      <c r="L200" s="43">
        <v>2601.4</v>
      </c>
      <c r="N200" s="128">
        <v>38596</v>
      </c>
      <c r="O200">
        <v>7.101</v>
      </c>
    </row>
    <row r="201" spans="11:15">
      <c r="K201" s="128">
        <v>38565</v>
      </c>
      <c r="L201" s="43">
        <v>2384.65</v>
      </c>
      <c r="N201" s="128">
        <v>38565</v>
      </c>
      <c r="O201">
        <v>7.0940000000000003</v>
      </c>
    </row>
    <row r="202" spans="11:15">
      <c r="K202" s="128">
        <v>38534</v>
      </c>
      <c r="L202" s="43">
        <v>2312.3000000000002</v>
      </c>
      <c r="N202" s="128">
        <v>38534</v>
      </c>
      <c r="O202">
        <v>6.9939999999999998</v>
      </c>
    </row>
    <row r="203" spans="11:15">
      <c r="K203" s="128">
        <v>38504</v>
      </c>
      <c r="L203" s="43">
        <v>2220.6</v>
      </c>
      <c r="N203" s="128">
        <v>38504</v>
      </c>
      <c r="O203">
        <v>6.907</v>
      </c>
    </row>
    <row r="204" spans="11:15">
      <c r="K204" s="128">
        <v>38473</v>
      </c>
      <c r="L204" s="43">
        <v>2087.5500000000002</v>
      </c>
      <c r="N204" s="128">
        <v>38473</v>
      </c>
      <c r="O204">
        <v>6.9790000000000001</v>
      </c>
    </row>
    <row r="205" spans="11:15">
      <c r="K205" s="128">
        <v>38443</v>
      </c>
      <c r="L205" s="43">
        <v>1902.5</v>
      </c>
      <c r="N205" s="128">
        <v>38443</v>
      </c>
      <c r="O205">
        <v>7.3570000000000002</v>
      </c>
    </row>
    <row r="206" spans="11:15">
      <c r="K206" s="128">
        <v>38412</v>
      </c>
      <c r="L206" s="43">
        <v>2035.65</v>
      </c>
      <c r="N206" s="128">
        <v>38412</v>
      </c>
      <c r="O206">
        <v>6.6760000000000002</v>
      </c>
    </row>
    <row r="207" spans="11:15">
      <c r="K207" s="128">
        <v>38384</v>
      </c>
      <c r="L207" s="43">
        <v>2103.25</v>
      </c>
      <c r="N207" s="128">
        <v>38384</v>
      </c>
      <c r="O207">
        <v>6.5490000000000004</v>
      </c>
    </row>
    <row r="208" spans="11:15">
      <c r="K208" s="128">
        <v>38353</v>
      </c>
      <c r="L208" s="43">
        <v>2057.6</v>
      </c>
      <c r="N208" s="128">
        <v>38353</v>
      </c>
      <c r="O208">
        <v>6.7030000000000003</v>
      </c>
    </row>
    <row r="209" spans="11:15">
      <c r="K209" s="128">
        <v>38322</v>
      </c>
      <c r="L209" s="43">
        <v>2080.5</v>
      </c>
      <c r="N209" s="128">
        <v>38322</v>
      </c>
      <c r="O209">
        <v>6.7060000000000004</v>
      </c>
    </row>
    <row r="210" spans="11:15">
      <c r="K210" s="128">
        <v>38292</v>
      </c>
      <c r="L210" s="43">
        <v>1958.8</v>
      </c>
      <c r="N210" s="128">
        <v>38292</v>
      </c>
      <c r="O210">
        <v>7.1970000000000001</v>
      </c>
    </row>
    <row r="211" spans="11:15">
      <c r="K211" s="128">
        <v>38261</v>
      </c>
      <c r="L211" s="43">
        <v>1786.9</v>
      </c>
      <c r="N211" s="128">
        <v>38261</v>
      </c>
      <c r="O211">
        <v>6.9320000000000004</v>
      </c>
    </row>
    <row r="212" spans="11:15">
      <c r="K212" s="128">
        <v>38231</v>
      </c>
      <c r="L212" s="43">
        <v>1745.5</v>
      </c>
      <c r="N212" s="128">
        <v>38231</v>
      </c>
      <c r="O212">
        <v>6.2439999999999998</v>
      </c>
    </row>
    <row r="213" spans="11:15">
      <c r="K213" s="128">
        <v>38200</v>
      </c>
      <c r="L213" s="43">
        <v>1631.75</v>
      </c>
      <c r="N213" s="128">
        <v>38200</v>
      </c>
      <c r="O213">
        <v>6.0890000000000004</v>
      </c>
    </row>
    <row r="214" spans="11:15">
      <c r="K214" s="128">
        <v>38169</v>
      </c>
      <c r="L214" s="43">
        <v>1632.3</v>
      </c>
      <c r="N214" s="128">
        <v>38169</v>
      </c>
      <c r="O214">
        <v>6.1369999999999996</v>
      </c>
    </row>
    <row r="215" spans="11:15">
      <c r="K215" s="128">
        <v>38139</v>
      </c>
      <c r="L215" s="43">
        <v>1505.6</v>
      </c>
      <c r="N215" s="128">
        <v>38139</v>
      </c>
      <c r="O215">
        <v>5.85</v>
      </c>
    </row>
    <row r="216" spans="11:15">
      <c r="K216" s="128">
        <v>38108</v>
      </c>
      <c r="L216" s="43">
        <v>1483.6</v>
      </c>
      <c r="N216" s="128">
        <v>38108</v>
      </c>
      <c r="O216">
        <v>5.274</v>
      </c>
    </row>
    <row r="217" spans="11:15">
      <c r="K217" s="128">
        <v>38078</v>
      </c>
      <c r="L217" s="43">
        <v>1796.1</v>
      </c>
      <c r="N217" s="128">
        <v>38078</v>
      </c>
      <c r="O217">
        <v>5.117</v>
      </c>
    </row>
    <row r="218" spans="11:15">
      <c r="K218" s="128">
        <v>38047</v>
      </c>
      <c r="L218" s="43">
        <v>1771.9</v>
      </c>
      <c r="N218" s="128">
        <v>38047</v>
      </c>
      <c r="O218">
        <v>5.1470000000000002</v>
      </c>
    </row>
    <row r="219" spans="11:15">
      <c r="K219" s="128">
        <v>38018</v>
      </c>
      <c r="L219" s="43">
        <v>1800.3</v>
      </c>
      <c r="N219" s="128">
        <v>38018</v>
      </c>
      <c r="O219">
        <v>5.2610000000000001</v>
      </c>
    </row>
    <row r="220" spans="11:15">
      <c r="K220" s="128">
        <v>37987</v>
      </c>
      <c r="L220" s="43">
        <v>1809.75</v>
      </c>
      <c r="N220" s="128">
        <v>37987</v>
      </c>
      <c r="O220">
        <v>5.2229999999999999</v>
      </c>
    </row>
    <row r="221" spans="11:15">
      <c r="K221" s="128">
        <v>37956</v>
      </c>
      <c r="L221" s="43">
        <v>1879.75</v>
      </c>
      <c r="N221" s="128">
        <v>37956</v>
      </c>
      <c r="O221">
        <v>5.1219999999999999</v>
      </c>
    </row>
    <row r="222" spans="11:15">
      <c r="K222" s="128">
        <v>37926</v>
      </c>
      <c r="L222" s="43">
        <v>1615.25</v>
      </c>
      <c r="N222" s="128">
        <v>37926</v>
      </c>
      <c r="O222">
        <v>5.1580000000000004</v>
      </c>
    </row>
    <row r="223" spans="11:15">
      <c r="K223" s="128">
        <v>37895</v>
      </c>
      <c r="L223" s="43">
        <v>1555.9</v>
      </c>
      <c r="N223" s="128">
        <v>37895</v>
      </c>
      <c r="O223">
        <v>5.0999999999999996</v>
      </c>
    </row>
    <row r="224" spans="11:15">
      <c r="K224" s="128">
        <v>37865</v>
      </c>
      <c r="L224" s="43">
        <v>1417.1</v>
      </c>
      <c r="N224" s="128">
        <v>37865</v>
      </c>
      <c r="O224">
        <v>5.1740000000000004</v>
      </c>
    </row>
    <row r="225" spans="11:15">
      <c r="K225" s="128">
        <v>37834</v>
      </c>
      <c r="L225" s="43">
        <v>1356.55</v>
      </c>
      <c r="N225" s="128">
        <v>37834</v>
      </c>
      <c r="O225">
        <v>5.2640000000000002</v>
      </c>
    </row>
    <row r="226" spans="11:15">
      <c r="K226" s="128">
        <v>37803</v>
      </c>
      <c r="L226" s="43">
        <v>1185.8499999999999</v>
      </c>
      <c r="N226" s="128">
        <v>37803</v>
      </c>
      <c r="O226">
        <v>5.6159999999999997</v>
      </c>
    </row>
    <row r="227" spans="11:15">
      <c r="K227" s="128">
        <v>37773</v>
      </c>
      <c r="L227" s="43">
        <v>1134.1500000000001</v>
      </c>
      <c r="N227" s="128">
        <v>37773</v>
      </c>
      <c r="O227">
        <v>5.7279999999999998</v>
      </c>
    </row>
    <row r="228" spans="11:15">
      <c r="K228" s="128">
        <v>37742</v>
      </c>
      <c r="L228" s="43">
        <v>1006.8</v>
      </c>
      <c r="N228" s="128">
        <v>37742</v>
      </c>
      <c r="O228">
        <v>5.7969999999999997</v>
      </c>
    </row>
    <row r="229" spans="11:15">
      <c r="K229" s="128">
        <v>37712</v>
      </c>
      <c r="L229">
        <v>934.05</v>
      </c>
      <c r="N229" s="128">
        <v>37712</v>
      </c>
      <c r="O229">
        <v>5.8819999999999997</v>
      </c>
    </row>
    <row r="230" spans="11:15">
      <c r="K230" s="128">
        <v>37681</v>
      </c>
      <c r="L230">
        <v>978.2</v>
      </c>
      <c r="N230" s="128">
        <v>37681</v>
      </c>
      <c r="O230">
        <v>6.1269999999999998</v>
      </c>
    </row>
    <row r="231" spans="11:15">
      <c r="K231" s="128">
        <v>37653</v>
      </c>
      <c r="L231" s="43">
        <v>1063.4000000000001</v>
      </c>
      <c r="N231" s="128">
        <v>37653</v>
      </c>
      <c r="O231">
        <v>5.9660000000000002</v>
      </c>
    </row>
    <row r="232" spans="11:15">
      <c r="K232" s="128">
        <v>37622</v>
      </c>
      <c r="L232" s="43">
        <v>1041.8499999999999</v>
      </c>
      <c r="N232" s="128">
        <v>37622</v>
      </c>
      <c r="O232">
        <v>6.3230000000000004</v>
      </c>
    </row>
    <row r="233" spans="11:15">
      <c r="K233" s="128">
        <v>37591</v>
      </c>
      <c r="L233" s="43">
        <v>1093.5</v>
      </c>
      <c r="N233" s="128">
        <v>37591</v>
      </c>
      <c r="O233">
        <v>6.0830000000000002</v>
      </c>
    </row>
    <row r="234" spans="11:15">
      <c r="K234" s="128">
        <v>37561</v>
      </c>
      <c r="L234" s="43">
        <v>1050.1500000000001</v>
      </c>
      <c r="N234" s="128">
        <v>37561</v>
      </c>
      <c r="O234">
        <v>6.4249999999999998</v>
      </c>
    </row>
    <row r="235" spans="11:15">
      <c r="K235" s="128">
        <v>37530</v>
      </c>
      <c r="L235">
        <v>951.4</v>
      </c>
      <c r="N235" s="128">
        <v>37530</v>
      </c>
      <c r="O235">
        <v>6.9249999999999998</v>
      </c>
    </row>
    <row r="236" spans="11:15">
      <c r="K236" s="128">
        <v>37500</v>
      </c>
      <c r="L236">
        <v>963.15</v>
      </c>
      <c r="N236" s="128">
        <v>37500</v>
      </c>
      <c r="O236">
        <v>7.1680000000000001</v>
      </c>
    </row>
    <row r="237" spans="11:15">
      <c r="K237" s="128">
        <v>37469</v>
      </c>
      <c r="L237" s="43">
        <v>1010.6</v>
      </c>
      <c r="N237" s="128">
        <v>37469</v>
      </c>
      <c r="O237">
        <v>7.1609999999999996</v>
      </c>
    </row>
    <row r="238" spans="11:15">
      <c r="K238" s="128">
        <v>37438</v>
      </c>
      <c r="L238">
        <v>958.9</v>
      </c>
      <c r="N238" s="128">
        <v>37438</v>
      </c>
      <c r="O238">
        <v>7.3079999999999998</v>
      </c>
    </row>
    <row r="239" spans="11:15">
      <c r="K239" s="128">
        <v>37408</v>
      </c>
      <c r="L239" s="43">
        <v>1057.8</v>
      </c>
      <c r="N239" s="128">
        <v>37408</v>
      </c>
      <c r="O239">
        <v>7.4850000000000003</v>
      </c>
    </row>
    <row r="240" spans="11:15">
      <c r="K240" s="128">
        <v>37377</v>
      </c>
      <c r="L240" s="43">
        <v>1028.8</v>
      </c>
      <c r="N240" s="128">
        <v>37377</v>
      </c>
      <c r="O240">
        <v>7.7229999999999999</v>
      </c>
    </row>
    <row r="241" spans="11:15">
      <c r="K241" s="128">
        <v>37347</v>
      </c>
      <c r="L241" s="43">
        <v>1084.5</v>
      </c>
      <c r="N241" s="128">
        <v>37347</v>
      </c>
      <c r="O241">
        <v>7.41</v>
      </c>
    </row>
    <row r="242" spans="11:15">
      <c r="K242" s="128">
        <v>37316</v>
      </c>
      <c r="L242" s="43">
        <v>1129.55</v>
      </c>
      <c r="N242" s="128">
        <v>37316</v>
      </c>
      <c r="O242">
        <v>7.359</v>
      </c>
    </row>
    <row r="243" spans="11:15">
      <c r="K243" s="128">
        <v>37288</v>
      </c>
      <c r="L243" s="43">
        <v>1142.05</v>
      </c>
      <c r="N243" s="128">
        <v>37288</v>
      </c>
      <c r="O243">
        <v>7.6269999999999998</v>
      </c>
    </row>
    <row r="244" spans="11:15">
      <c r="K244" s="128">
        <v>37257</v>
      </c>
      <c r="L244" s="43">
        <v>1075.4000000000001</v>
      </c>
      <c r="N244" s="128">
        <v>37257</v>
      </c>
      <c r="O244">
        <v>7.6689999999999996</v>
      </c>
    </row>
    <row r="245" spans="11:15">
      <c r="K245" s="128">
        <v>37226</v>
      </c>
      <c r="L245" s="43">
        <v>1059.05</v>
      </c>
      <c r="N245" s="128">
        <v>37226</v>
      </c>
      <c r="O245">
        <v>7.9390000000000001</v>
      </c>
    </row>
    <row r="246" spans="11:15">
      <c r="K246" s="128">
        <v>37196</v>
      </c>
      <c r="L246" s="43">
        <v>1067.1500000000001</v>
      </c>
      <c r="N246" s="128">
        <v>37196</v>
      </c>
      <c r="O246">
        <v>7.88</v>
      </c>
    </row>
    <row r="247" spans="11:15">
      <c r="K247" s="128">
        <v>37165</v>
      </c>
      <c r="L247">
        <v>971.9</v>
      </c>
      <c r="N247" s="128">
        <v>37165</v>
      </c>
      <c r="O247">
        <v>8.8000000000000007</v>
      </c>
    </row>
    <row r="248" spans="11:15">
      <c r="K248" s="128">
        <v>37135</v>
      </c>
      <c r="L248">
        <v>913.85</v>
      </c>
      <c r="N248" s="128">
        <v>37135</v>
      </c>
      <c r="O248">
        <v>9.1219999999999999</v>
      </c>
    </row>
    <row r="249" spans="11:15">
      <c r="K249" s="128">
        <v>37104</v>
      </c>
      <c r="L249" s="43">
        <v>1053.75</v>
      </c>
      <c r="N249" s="128">
        <v>37104</v>
      </c>
      <c r="O249">
        <v>9.1140000000000008</v>
      </c>
    </row>
    <row r="250" spans="11:15">
      <c r="K250" s="128">
        <v>37073</v>
      </c>
      <c r="L250" s="43">
        <v>1072.8499999999999</v>
      </c>
      <c r="N250" s="128">
        <v>37073</v>
      </c>
      <c r="O250">
        <v>9.3629999999999995</v>
      </c>
    </row>
    <row r="251" spans="11:15">
      <c r="K251" s="128">
        <v>37043</v>
      </c>
      <c r="L251" s="43">
        <v>1107.9000000000001</v>
      </c>
      <c r="N251" s="128">
        <v>37043</v>
      </c>
      <c r="O251">
        <v>9.5009999999999994</v>
      </c>
    </row>
    <row r="252" spans="11:15">
      <c r="K252" s="128">
        <v>37012</v>
      </c>
      <c r="L252" s="43">
        <v>1167.9000000000001</v>
      </c>
      <c r="N252" s="128">
        <v>37012</v>
      </c>
      <c r="O252">
        <v>9.7620000000000005</v>
      </c>
    </row>
    <row r="253" spans="11:15">
      <c r="K253" s="128">
        <v>36982</v>
      </c>
      <c r="L253" s="43">
        <v>1125.25</v>
      </c>
      <c r="N253" s="128">
        <v>36982</v>
      </c>
      <c r="O253">
        <v>10.125</v>
      </c>
    </row>
    <row r="254" spans="11:15">
      <c r="K254" s="128">
        <v>36951</v>
      </c>
      <c r="L254" s="43">
        <v>1148.2</v>
      </c>
      <c r="N254" s="128">
        <v>36951</v>
      </c>
      <c r="O254">
        <v>10.333</v>
      </c>
    </row>
    <row r="255" spans="11:15">
      <c r="K255" s="128">
        <v>36923</v>
      </c>
      <c r="L255" s="43">
        <v>1351.4</v>
      </c>
      <c r="N255" s="128">
        <v>36923</v>
      </c>
      <c r="O255">
        <v>10.077999999999999</v>
      </c>
    </row>
    <row r="256" spans="11:15">
      <c r="K256" s="128">
        <v>36892</v>
      </c>
      <c r="L256" s="43">
        <v>1371.7</v>
      </c>
      <c r="N256" s="128">
        <v>36892</v>
      </c>
      <c r="O256">
        <v>10.423999999999999</v>
      </c>
    </row>
    <row r="257" spans="11:15">
      <c r="K257" s="128">
        <v>36861</v>
      </c>
      <c r="L257" s="43">
        <v>1263.55</v>
      </c>
      <c r="N257" s="128">
        <v>36861</v>
      </c>
      <c r="O257">
        <v>10.884</v>
      </c>
    </row>
    <row r="258" spans="11:15">
      <c r="K258" s="128">
        <v>36831</v>
      </c>
      <c r="L258" s="43">
        <v>1268.1500000000001</v>
      </c>
      <c r="N258" s="128">
        <v>36831</v>
      </c>
      <c r="O258">
        <v>11.348000000000001</v>
      </c>
    </row>
    <row r="259" spans="11:15">
      <c r="K259" s="128">
        <v>36800</v>
      </c>
      <c r="L259" s="43">
        <v>1172.75</v>
      </c>
      <c r="N259" s="128">
        <v>36800</v>
      </c>
      <c r="O259">
        <v>11.6</v>
      </c>
    </row>
    <row r="260" spans="11:15">
      <c r="K260" s="128">
        <v>36770</v>
      </c>
      <c r="L260" s="43">
        <v>1271.6500000000001</v>
      </c>
      <c r="N260" s="128">
        <v>36770</v>
      </c>
      <c r="O260">
        <v>11.54</v>
      </c>
    </row>
    <row r="261" spans="11:15">
      <c r="K261" s="128">
        <v>36739</v>
      </c>
      <c r="L261" s="43">
        <v>1394.1</v>
      </c>
      <c r="N261" s="128">
        <v>36739</v>
      </c>
      <c r="O261">
        <v>11.505000000000001</v>
      </c>
    </row>
    <row r="262" spans="11:15">
      <c r="K262" s="128">
        <v>36708</v>
      </c>
      <c r="L262" s="43">
        <v>1332.85</v>
      </c>
      <c r="N262" s="128">
        <v>36708</v>
      </c>
      <c r="O262">
        <v>11.353999999999999</v>
      </c>
    </row>
    <row r="263" spans="11:15">
      <c r="K263" s="128">
        <v>36678</v>
      </c>
      <c r="L263" s="43">
        <v>1471.45</v>
      </c>
      <c r="N263" s="128">
        <v>36678</v>
      </c>
      <c r="O263">
        <v>11.058999999999999</v>
      </c>
    </row>
    <row r="264" spans="11:15">
      <c r="K264" s="128">
        <v>36647</v>
      </c>
      <c r="L264" s="43">
        <v>1380.45</v>
      </c>
      <c r="N264" s="128">
        <v>36647</v>
      </c>
      <c r="O264">
        <v>10.827</v>
      </c>
    </row>
    <row r="265" spans="11:15">
      <c r="K265" s="128">
        <v>36617</v>
      </c>
      <c r="L265" s="43">
        <v>1406.55</v>
      </c>
      <c r="N265" s="128">
        <v>36617</v>
      </c>
      <c r="O265">
        <v>10.364000000000001</v>
      </c>
    </row>
    <row r="266" spans="11:15">
      <c r="K266" s="128">
        <v>36586</v>
      </c>
      <c r="L266" s="43">
        <v>1528.45</v>
      </c>
      <c r="N266" s="128">
        <v>36586</v>
      </c>
      <c r="O266">
        <v>10.756</v>
      </c>
    </row>
    <row r="267" spans="11:15">
      <c r="K267" s="128">
        <v>36557</v>
      </c>
      <c r="L267" s="43">
        <v>1654.8</v>
      </c>
      <c r="N267" s="128">
        <v>36557</v>
      </c>
      <c r="O267">
        <v>10.404999999999999</v>
      </c>
    </row>
    <row r="268" spans="11:15">
      <c r="K268" s="128">
        <v>36526</v>
      </c>
      <c r="L268" s="43">
        <v>1546.2</v>
      </c>
      <c r="N268" s="128">
        <v>36526</v>
      </c>
      <c r="O268">
        <v>10.897</v>
      </c>
    </row>
    <row r="269" spans="11:15">
      <c r="L269" s="43"/>
    </row>
    <row r="270" spans="11:15">
      <c r="L270" s="43"/>
    </row>
    <row r="271" spans="11:15">
      <c r="L271" s="43"/>
    </row>
    <row r="272" spans="11:15">
      <c r="L272" s="43"/>
    </row>
    <row r="273" spans="12:12">
      <c r="L273" s="43"/>
    </row>
    <row r="274" spans="12:12">
      <c r="L274" s="43"/>
    </row>
    <row r="275" spans="12:12">
      <c r="L275" s="43"/>
    </row>
    <row r="276" spans="12:12">
      <c r="L276" s="43"/>
    </row>
    <row r="277" spans="12:12">
      <c r="L277" s="43"/>
    </row>
    <row r="278" spans="12:12">
      <c r="L278" s="43"/>
    </row>
    <row r="279" spans="12:12">
      <c r="L279" s="43"/>
    </row>
    <row r="280" spans="12:12">
      <c r="L280" s="43"/>
    </row>
    <row r="281" spans="12:12">
      <c r="L281" s="43"/>
    </row>
    <row r="282" spans="12:12">
      <c r="L282" s="43"/>
    </row>
    <row r="283" spans="12:12">
      <c r="L283" s="43"/>
    </row>
    <row r="284" spans="12:12">
      <c r="L284" s="43"/>
    </row>
    <row r="285" spans="12:12">
      <c r="L285" s="43"/>
    </row>
    <row r="286" spans="12:12">
      <c r="L286" s="43"/>
    </row>
    <row r="287" spans="12:12">
      <c r="L287" s="43"/>
    </row>
    <row r="288" spans="12:12">
      <c r="L288" s="43"/>
    </row>
    <row r="289" spans="12:12">
      <c r="L289" s="43"/>
    </row>
    <row r="290" spans="12:12">
      <c r="L290" s="43"/>
    </row>
    <row r="291" spans="12:12">
      <c r="L291" s="43"/>
    </row>
    <row r="292" spans="12:12">
      <c r="L292" s="43"/>
    </row>
    <row r="293" spans="12:12">
      <c r="L293" s="43"/>
    </row>
    <row r="294" spans="12:12">
      <c r="L294" s="43"/>
    </row>
    <row r="295" spans="12:12">
      <c r="L295" s="43"/>
    </row>
    <row r="296" spans="12:12">
      <c r="L296" s="43"/>
    </row>
    <row r="297" spans="12:12">
      <c r="L297" s="43"/>
    </row>
    <row r="298" spans="12:12">
      <c r="L298" s="43"/>
    </row>
    <row r="299" spans="12:12">
      <c r="L299" s="43"/>
    </row>
    <row r="300" spans="12:12">
      <c r="L300" s="43"/>
    </row>
    <row r="301" spans="12:12">
      <c r="L301" s="43"/>
    </row>
    <row r="302" spans="12:12">
      <c r="L302" s="43"/>
    </row>
    <row r="303" spans="12:12">
      <c r="L303" s="43"/>
    </row>
    <row r="304" spans="12:12">
      <c r="L304" s="43"/>
    </row>
    <row r="305" spans="12:12">
      <c r="L305" s="43"/>
    </row>
    <row r="306" spans="12:12">
      <c r="L306" s="43"/>
    </row>
    <row r="307" spans="12:12">
      <c r="L307" s="43"/>
    </row>
    <row r="308" spans="12:12">
      <c r="L308" s="43"/>
    </row>
    <row r="309" spans="12:12">
      <c r="L309" s="43"/>
    </row>
    <row r="310" spans="12:12">
      <c r="L310" s="43"/>
    </row>
    <row r="311" spans="12:12">
      <c r="L311" s="43"/>
    </row>
    <row r="312" spans="12:12">
      <c r="L312" s="43"/>
    </row>
    <row r="313" spans="12:12">
      <c r="L313" s="43"/>
    </row>
    <row r="314" spans="12:12">
      <c r="L314" s="43"/>
    </row>
    <row r="315" spans="12:12">
      <c r="L315" s="43"/>
    </row>
    <row r="316" spans="12:12">
      <c r="L316" s="43"/>
    </row>
    <row r="317" spans="12:12">
      <c r="L317" s="43"/>
    </row>
    <row r="318" spans="12:12">
      <c r="L318" s="43"/>
    </row>
    <row r="319" spans="12:12">
      <c r="L319" s="43"/>
    </row>
    <row r="320" spans="12:12">
      <c r="L320" s="43"/>
    </row>
    <row r="321" spans="12:12">
      <c r="L321" s="43"/>
    </row>
    <row r="322" spans="12:12">
      <c r="L322" s="43"/>
    </row>
    <row r="323" spans="12:12">
      <c r="L323" s="43"/>
    </row>
    <row r="324" spans="12:12">
      <c r="L324" s="43"/>
    </row>
    <row r="325" spans="12:12">
      <c r="L325" s="43"/>
    </row>
    <row r="326" spans="12:12">
      <c r="L326" s="43"/>
    </row>
    <row r="327" spans="12:12">
      <c r="L327" s="43"/>
    </row>
    <row r="328" spans="12:12">
      <c r="L328" s="43"/>
    </row>
    <row r="329" spans="12:12">
      <c r="L329" s="43"/>
    </row>
    <row r="330" spans="12:12">
      <c r="L330" s="43"/>
    </row>
    <row r="331" spans="12:12">
      <c r="L331" s="43"/>
    </row>
    <row r="332" spans="12:12">
      <c r="L332" s="43"/>
    </row>
    <row r="333" spans="12:12">
      <c r="L333" s="43"/>
    </row>
    <row r="334" spans="12:12">
      <c r="L334" s="43"/>
    </row>
    <row r="335" spans="12:12">
      <c r="L335" s="43"/>
    </row>
    <row r="336" spans="12:12">
      <c r="L336" s="43"/>
    </row>
    <row r="337" spans="12:12">
      <c r="L337" s="43"/>
    </row>
    <row r="338" spans="12:12">
      <c r="L338" s="43"/>
    </row>
    <row r="339" spans="12:12">
      <c r="L339" s="43"/>
    </row>
    <row r="340" spans="12:12">
      <c r="L340" s="43"/>
    </row>
    <row r="341" spans="12:12">
      <c r="L341" s="43"/>
    </row>
    <row r="342" spans="12:12">
      <c r="L342" s="43"/>
    </row>
    <row r="343" spans="12:12">
      <c r="L343" s="43"/>
    </row>
    <row r="344" spans="12:12">
      <c r="L344" s="43"/>
    </row>
    <row r="345" spans="12:12">
      <c r="L345" s="43"/>
    </row>
    <row r="346" spans="12:12">
      <c r="L346" s="43"/>
    </row>
    <row r="347" spans="12:12">
      <c r="L347" s="43"/>
    </row>
    <row r="348" spans="12:12">
      <c r="L348" s="43"/>
    </row>
    <row r="349" spans="12:12">
      <c r="L349" s="43"/>
    </row>
    <row r="350" spans="12:12">
      <c r="L350" s="43"/>
    </row>
    <row r="351" spans="12:12">
      <c r="L351" s="43"/>
    </row>
    <row r="352" spans="12:12">
      <c r="L352" s="43"/>
    </row>
    <row r="353" spans="12:12">
      <c r="L353" s="43"/>
    </row>
    <row r="354" spans="12:12">
      <c r="L354" s="43"/>
    </row>
    <row r="355" spans="12:12">
      <c r="L355" s="43"/>
    </row>
    <row r="356" spans="12:12">
      <c r="L356" s="43"/>
    </row>
    <row r="357" spans="12:12">
      <c r="L357" s="43"/>
    </row>
    <row r="358" spans="12:12">
      <c r="L358" s="43"/>
    </row>
    <row r="359" spans="12:12">
      <c r="L359" s="43"/>
    </row>
    <row r="360" spans="12:12">
      <c r="L360" s="43"/>
    </row>
    <row r="361" spans="12:12">
      <c r="L361" s="43"/>
    </row>
    <row r="362" spans="12:12">
      <c r="L362" s="43"/>
    </row>
    <row r="363" spans="12:12">
      <c r="L363" s="43"/>
    </row>
    <row r="364" spans="12:12">
      <c r="L364" s="43"/>
    </row>
    <row r="365" spans="12:12">
      <c r="L365" s="43"/>
    </row>
    <row r="366" spans="12:12">
      <c r="L366" s="43"/>
    </row>
    <row r="367" spans="12:12">
      <c r="L367" s="43"/>
    </row>
    <row r="368" spans="12:12">
      <c r="L368" s="43"/>
    </row>
    <row r="369" spans="12:12">
      <c r="L369" s="43"/>
    </row>
    <row r="370" spans="12:12">
      <c r="L370" s="43"/>
    </row>
    <row r="371" spans="12:12">
      <c r="L371" s="43"/>
    </row>
    <row r="372" spans="12:12">
      <c r="L372" s="43"/>
    </row>
    <row r="373" spans="12:12">
      <c r="L373" s="43"/>
    </row>
    <row r="374" spans="12:12">
      <c r="L374" s="43"/>
    </row>
    <row r="375" spans="12:12">
      <c r="L375" s="43"/>
    </row>
    <row r="376" spans="12:12">
      <c r="L376" s="43"/>
    </row>
    <row r="377" spans="12:12">
      <c r="L377" s="43"/>
    </row>
    <row r="378" spans="12:12">
      <c r="L378" s="43"/>
    </row>
    <row r="379" spans="12:12">
      <c r="L379" s="43"/>
    </row>
    <row r="380" spans="12:12">
      <c r="L380" s="43"/>
    </row>
    <row r="381" spans="12:12">
      <c r="L381" s="43"/>
    </row>
    <row r="382" spans="12:12">
      <c r="L382" s="43"/>
    </row>
    <row r="383" spans="12:12">
      <c r="L383" s="43"/>
    </row>
    <row r="384" spans="12:12">
      <c r="L384" s="43"/>
    </row>
    <row r="385" spans="12:12">
      <c r="L385" s="43"/>
    </row>
    <row r="386" spans="12:12">
      <c r="L386" s="43"/>
    </row>
    <row r="387" spans="12:12">
      <c r="L387" s="43"/>
    </row>
    <row r="388" spans="12:12">
      <c r="L388" s="43"/>
    </row>
    <row r="389" spans="12:12">
      <c r="L389" s="43"/>
    </row>
    <row r="390" spans="12:12">
      <c r="L390" s="43"/>
    </row>
    <row r="391" spans="12:12">
      <c r="L391" s="43"/>
    </row>
    <row r="392" spans="12:12">
      <c r="L392" s="43"/>
    </row>
    <row r="393" spans="12:12">
      <c r="L393" s="43"/>
    </row>
    <row r="394" spans="12:12">
      <c r="L394" s="43"/>
    </row>
    <row r="395" spans="12:12">
      <c r="L395" s="43"/>
    </row>
    <row r="396" spans="12:12">
      <c r="L396" s="43"/>
    </row>
    <row r="397" spans="12:12">
      <c r="L397" s="43"/>
    </row>
    <row r="398" spans="12:12">
      <c r="L398" s="43"/>
    </row>
    <row r="399" spans="12:12">
      <c r="L399" s="43"/>
    </row>
    <row r="400" spans="12:12">
      <c r="L400" s="43"/>
    </row>
    <row r="401" spans="12:12">
      <c r="L401" s="43"/>
    </row>
    <row r="402" spans="12:12">
      <c r="L402" s="43"/>
    </row>
    <row r="403" spans="12:12">
      <c r="L403" s="43"/>
    </row>
    <row r="404" spans="12:12">
      <c r="L404" s="43"/>
    </row>
    <row r="405" spans="12:12">
      <c r="L405" s="43"/>
    </row>
    <row r="406" spans="12:12">
      <c r="L406" s="43"/>
    </row>
    <row r="407" spans="12:12">
      <c r="L407" s="43"/>
    </row>
    <row r="408" spans="12:12">
      <c r="L408" s="43"/>
    </row>
    <row r="409" spans="12:12">
      <c r="L409" s="43"/>
    </row>
    <row r="410" spans="12:12">
      <c r="L410" s="43"/>
    </row>
    <row r="411" spans="12:12">
      <c r="L411" s="43"/>
    </row>
    <row r="412" spans="12:12">
      <c r="L412" s="43"/>
    </row>
    <row r="413" spans="12:12">
      <c r="L413" s="43"/>
    </row>
    <row r="414" spans="12:12">
      <c r="L414" s="43"/>
    </row>
    <row r="415" spans="12:12">
      <c r="L415" s="43"/>
    </row>
    <row r="416" spans="12:12">
      <c r="L416" s="43"/>
    </row>
    <row r="417" spans="12:12">
      <c r="L417" s="43"/>
    </row>
    <row r="418" spans="12:12">
      <c r="L418" s="43"/>
    </row>
    <row r="419" spans="12:12">
      <c r="L419" s="43"/>
    </row>
    <row r="420" spans="12:12">
      <c r="L420" s="43"/>
    </row>
    <row r="421" spans="12:12">
      <c r="L421" s="43"/>
    </row>
    <row r="422" spans="12:12">
      <c r="L422" s="43"/>
    </row>
    <row r="423" spans="12:12">
      <c r="L423" s="43"/>
    </row>
    <row r="424" spans="12:12">
      <c r="L424" s="43"/>
    </row>
    <row r="425" spans="12:12">
      <c r="L425" s="43"/>
    </row>
    <row r="426" spans="12:12">
      <c r="L426" s="43"/>
    </row>
    <row r="427" spans="12:12">
      <c r="L427" s="43"/>
    </row>
    <row r="428" spans="12:12">
      <c r="L428" s="43"/>
    </row>
    <row r="429" spans="12:12">
      <c r="L429" s="43"/>
    </row>
    <row r="430" spans="12:12">
      <c r="L430" s="43"/>
    </row>
    <row r="431" spans="12:12">
      <c r="L431" s="43"/>
    </row>
    <row r="432" spans="12:12">
      <c r="L432" s="43"/>
    </row>
    <row r="433" spans="12:12">
      <c r="L433" s="43"/>
    </row>
    <row r="434" spans="12:12">
      <c r="L434" s="43"/>
    </row>
    <row r="435" spans="12:12">
      <c r="L435" s="43"/>
    </row>
    <row r="436" spans="12:12">
      <c r="L436" s="43"/>
    </row>
    <row r="437" spans="12:12">
      <c r="L437" s="43"/>
    </row>
    <row r="438" spans="12:12">
      <c r="L438" s="43"/>
    </row>
    <row r="439" spans="12:12">
      <c r="L439" s="43"/>
    </row>
    <row r="440" spans="12:12">
      <c r="L440" s="43"/>
    </row>
    <row r="441" spans="12:12">
      <c r="L441" s="43"/>
    </row>
    <row r="442" spans="12:12">
      <c r="L442" s="43"/>
    </row>
    <row r="443" spans="12:12">
      <c r="L443" s="43"/>
    </row>
    <row r="444" spans="12:12">
      <c r="L444" s="43"/>
    </row>
    <row r="445" spans="12:12">
      <c r="L445" s="43"/>
    </row>
    <row r="446" spans="12:12">
      <c r="L446" s="43"/>
    </row>
    <row r="447" spans="12:12">
      <c r="L447" s="43"/>
    </row>
    <row r="448" spans="12:12">
      <c r="L448" s="43"/>
    </row>
    <row r="449" spans="12:12">
      <c r="L449" s="43"/>
    </row>
    <row r="450" spans="12:12">
      <c r="L450" s="43"/>
    </row>
    <row r="451" spans="12:12">
      <c r="L451" s="43"/>
    </row>
    <row r="452" spans="12:12">
      <c r="L452" s="43"/>
    </row>
    <row r="453" spans="12:12">
      <c r="L453" s="43"/>
    </row>
    <row r="454" spans="12:12">
      <c r="L454" s="43"/>
    </row>
    <row r="455" spans="12:12">
      <c r="L455" s="43"/>
    </row>
    <row r="456" spans="12:12">
      <c r="L456" s="43"/>
    </row>
    <row r="457" spans="12:12">
      <c r="L457" s="43"/>
    </row>
    <row r="458" spans="12:12">
      <c r="L458" s="43"/>
    </row>
    <row r="459" spans="12:12">
      <c r="L459" s="43"/>
    </row>
    <row r="460" spans="12:12">
      <c r="L460" s="43"/>
    </row>
    <row r="461" spans="12:12">
      <c r="L461" s="43"/>
    </row>
    <row r="462" spans="12:12">
      <c r="L462" s="43"/>
    </row>
    <row r="463" spans="12:12">
      <c r="L463" s="43"/>
    </row>
    <row r="464" spans="12:12">
      <c r="L464" s="43"/>
    </row>
    <row r="465" spans="12:12">
      <c r="L465" s="43"/>
    </row>
    <row r="466" spans="12:12">
      <c r="L466" s="43"/>
    </row>
    <row r="467" spans="12:12">
      <c r="L467" s="43"/>
    </row>
    <row r="468" spans="12:12">
      <c r="L468" s="43"/>
    </row>
    <row r="469" spans="12:12">
      <c r="L469" s="43"/>
    </row>
    <row r="470" spans="12:12">
      <c r="L470" s="43"/>
    </row>
    <row r="471" spans="12:12">
      <c r="L471" s="43"/>
    </row>
    <row r="472" spans="12:12">
      <c r="L472" s="43"/>
    </row>
    <row r="473" spans="12:12">
      <c r="L473" s="43"/>
    </row>
    <row r="474" spans="12:12">
      <c r="L474" s="43"/>
    </row>
    <row r="475" spans="12:12">
      <c r="L475" s="43"/>
    </row>
    <row r="476" spans="12:12">
      <c r="L476" s="43"/>
    </row>
    <row r="477" spans="12:12">
      <c r="L477" s="43"/>
    </row>
    <row r="478" spans="12:12">
      <c r="L478" s="43"/>
    </row>
    <row r="479" spans="12:12">
      <c r="L479" s="43"/>
    </row>
    <row r="480" spans="12:12">
      <c r="L480" s="43"/>
    </row>
    <row r="481" spans="12:12">
      <c r="L481" s="43"/>
    </row>
    <row r="482" spans="12:12">
      <c r="L482" s="43"/>
    </row>
    <row r="483" spans="12:12">
      <c r="L483" s="43"/>
    </row>
    <row r="484" spans="12:12">
      <c r="L484" s="43"/>
    </row>
    <row r="485" spans="12:12">
      <c r="L485" s="43"/>
    </row>
    <row r="486" spans="12:12">
      <c r="L486" s="43"/>
    </row>
    <row r="487" spans="12:12">
      <c r="L487" s="43"/>
    </row>
    <row r="488" spans="12:12">
      <c r="L488" s="43"/>
    </row>
    <row r="489" spans="12:12">
      <c r="L489" s="43"/>
    </row>
    <row r="490" spans="12:12">
      <c r="L490" s="43"/>
    </row>
    <row r="491" spans="12:12">
      <c r="L491" s="43"/>
    </row>
    <row r="492" spans="12:12">
      <c r="L492" s="43"/>
    </row>
    <row r="493" spans="12:12">
      <c r="L493" s="43"/>
    </row>
    <row r="494" spans="12:12">
      <c r="L494" s="43"/>
    </row>
    <row r="495" spans="12:12">
      <c r="L495" s="43"/>
    </row>
    <row r="496" spans="12:12">
      <c r="L496" s="43"/>
    </row>
    <row r="497" spans="12:12">
      <c r="L497" s="43"/>
    </row>
    <row r="498" spans="12:12">
      <c r="L498" s="43"/>
    </row>
    <row r="499" spans="12:12">
      <c r="L499" s="43"/>
    </row>
    <row r="500" spans="12:12">
      <c r="L500" s="43"/>
    </row>
    <row r="501" spans="12:12">
      <c r="L501" s="43"/>
    </row>
    <row r="502" spans="12:12">
      <c r="L502" s="43"/>
    </row>
    <row r="503" spans="12:12">
      <c r="L503" s="43"/>
    </row>
    <row r="504" spans="12:12">
      <c r="L504" s="43"/>
    </row>
    <row r="505" spans="12:12">
      <c r="L505" s="43"/>
    </row>
    <row r="506" spans="12:12">
      <c r="L506" s="43"/>
    </row>
    <row r="507" spans="12:12">
      <c r="L507" s="43"/>
    </row>
    <row r="508" spans="12:12">
      <c r="L508" s="43"/>
    </row>
    <row r="509" spans="12:12">
      <c r="L509" s="43"/>
    </row>
    <row r="510" spans="12:12">
      <c r="L510" s="43"/>
    </row>
    <row r="511" spans="12:12">
      <c r="L511" s="43"/>
    </row>
    <row r="512" spans="12:12">
      <c r="L512" s="43"/>
    </row>
    <row r="513" spans="12:12">
      <c r="L513" s="43"/>
    </row>
    <row r="514" spans="12:12">
      <c r="L514" s="43"/>
    </row>
    <row r="515" spans="12:12">
      <c r="L515" s="43"/>
    </row>
    <row r="516" spans="12:12">
      <c r="L516" s="43"/>
    </row>
    <row r="517" spans="12:12">
      <c r="L517" s="43"/>
    </row>
    <row r="518" spans="12:12">
      <c r="L518" s="43"/>
    </row>
    <row r="519" spans="12:12">
      <c r="L519" s="43"/>
    </row>
    <row r="520" spans="12:12">
      <c r="L520" s="43"/>
    </row>
    <row r="521" spans="12:12">
      <c r="L521" s="43"/>
    </row>
    <row r="522" spans="12:12">
      <c r="L522" s="43"/>
    </row>
    <row r="523" spans="12:12">
      <c r="L523" s="43"/>
    </row>
    <row r="524" spans="12:12">
      <c r="L524" s="43"/>
    </row>
    <row r="525" spans="12:12">
      <c r="L525" s="43"/>
    </row>
    <row r="526" spans="12:12">
      <c r="L526" s="43"/>
    </row>
    <row r="527" spans="12:12">
      <c r="L527" s="43"/>
    </row>
    <row r="528" spans="12:12">
      <c r="L528" s="43"/>
    </row>
    <row r="529" spans="12:12">
      <c r="L529" s="43"/>
    </row>
    <row r="530" spans="12:12">
      <c r="L530" s="43"/>
    </row>
    <row r="531" spans="12:12">
      <c r="L531" s="43"/>
    </row>
    <row r="532" spans="12:12">
      <c r="L532" s="43"/>
    </row>
    <row r="533" spans="12:12">
      <c r="L533" s="43"/>
    </row>
    <row r="534" spans="12:12">
      <c r="L534" s="43"/>
    </row>
    <row r="535" spans="12:12">
      <c r="L535" s="43"/>
    </row>
    <row r="536" spans="12:12">
      <c r="L536" s="43"/>
    </row>
    <row r="537" spans="12:12">
      <c r="L537" s="43"/>
    </row>
    <row r="538" spans="12:12">
      <c r="L538" s="43"/>
    </row>
    <row r="539" spans="12:12">
      <c r="L539" s="43"/>
    </row>
    <row r="540" spans="12:12">
      <c r="L540" s="43"/>
    </row>
    <row r="541" spans="12:12">
      <c r="L541" s="43"/>
    </row>
    <row r="542" spans="12:12">
      <c r="L542" s="43"/>
    </row>
    <row r="543" spans="12:12">
      <c r="L543" s="43"/>
    </row>
    <row r="544" spans="12:12">
      <c r="L544" s="43"/>
    </row>
    <row r="545" spans="12:12">
      <c r="L545" s="43"/>
    </row>
    <row r="546" spans="12:12">
      <c r="L546" s="43"/>
    </row>
    <row r="547" spans="12:12">
      <c r="L547" s="43"/>
    </row>
    <row r="548" spans="12:12">
      <c r="L548" s="43"/>
    </row>
    <row r="549" spans="12:12">
      <c r="L549" s="43"/>
    </row>
    <row r="550" spans="12:12">
      <c r="L550" s="43"/>
    </row>
    <row r="551" spans="12:12">
      <c r="L551" s="43"/>
    </row>
    <row r="552" spans="12:12">
      <c r="L552" s="43"/>
    </row>
    <row r="553" spans="12:12">
      <c r="L553" s="43"/>
    </row>
    <row r="554" spans="12:12">
      <c r="L554" s="43"/>
    </row>
    <row r="555" spans="12:12">
      <c r="L555" s="43"/>
    </row>
    <row r="556" spans="12:12">
      <c r="L556" s="43"/>
    </row>
    <row r="557" spans="12:12">
      <c r="L557" s="43"/>
    </row>
    <row r="558" spans="12:12">
      <c r="L558" s="43"/>
    </row>
    <row r="559" spans="12:12">
      <c r="L559" s="43"/>
    </row>
    <row r="560" spans="12:12">
      <c r="L560" s="43"/>
    </row>
    <row r="561" spans="12:12">
      <c r="L561" s="43"/>
    </row>
    <row r="562" spans="12:12">
      <c r="L562" s="43"/>
    </row>
    <row r="563" spans="12:12">
      <c r="L563" s="43"/>
    </row>
    <row r="564" spans="12:12">
      <c r="L564" s="43"/>
    </row>
    <row r="565" spans="12:12">
      <c r="L565" s="43"/>
    </row>
    <row r="566" spans="12:12">
      <c r="L566" s="43"/>
    </row>
    <row r="567" spans="12:12">
      <c r="L567" s="43"/>
    </row>
    <row r="568" spans="12:12">
      <c r="L568" s="43"/>
    </row>
    <row r="569" spans="12:12">
      <c r="L569" s="43"/>
    </row>
    <row r="570" spans="12:12">
      <c r="L570" s="43"/>
    </row>
    <row r="571" spans="12:12">
      <c r="L571" s="43"/>
    </row>
    <row r="572" spans="12:12">
      <c r="L572" s="43"/>
    </row>
    <row r="573" spans="12:12">
      <c r="L573" s="43"/>
    </row>
    <row r="574" spans="12:12">
      <c r="L574" s="43"/>
    </row>
    <row r="575" spans="12:12">
      <c r="L575" s="43"/>
    </row>
    <row r="576" spans="12:12">
      <c r="L576" s="43"/>
    </row>
    <row r="577" spans="12:12">
      <c r="L577" s="43"/>
    </row>
    <row r="578" spans="12:12">
      <c r="L578" s="43"/>
    </row>
    <row r="579" spans="12:12">
      <c r="L579" s="43"/>
    </row>
    <row r="580" spans="12:12">
      <c r="L580" s="43"/>
    </row>
    <row r="581" spans="12:12">
      <c r="L581" s="43"/>
    </row>
    <row r="582" spans="12:12">
      <c r="L582" s="43"/>
    </row>
    <row r="583" spans="12:12">
      <c r="L583" s="43"/>
    </row>
    <row r="584" spans="12:12">
      <c r="L584" s="43"/>
    </row>
    <row r="585" spans="12:12">
      <c r="L585" s="43"/>
    </row>
    <row r="586" spans="12:12">
      <c r="L586" s="43"/>
    </row>
    <row r="587" spans="12:12">
      <c r="L587" s="43"/>
    </row>
    <row r="588" spans="12:12">
      <c r="L588" s="43"/>
    </row>
    <row r="589" spans="12:12">
      <c r="L589" s="43"/>
    </row>
    <row r="590" spans="12:12">
      <c r="L590" s="43"/>
    </row>
    <row r="591" spans="12:12">
      <c r="L591" s="43"/>
    </row>
    <row r="592" spans="12:12">
      <c r="L592" s="43"/>
    </row>
    <row r="593" spans="12:12">
      <c r="L593" s="43"/>
    </row>
    <row r="594" spans="12:12">
      <c r="L594" s="43"/>
    </row>
    <row r="595" spans="12:12">
      <c r="L595" s="43"/>
    </row>
    <row r="596" spans="12:12">
      <c r="L596" s="43"/>
    </row>
    <row r="597" spans="12:12">
      <c r="L597" s="43"/>
    </row>
    <row r="598" spans="12:12">
      <c r="L598" s="43"/>
    </row>
    <row r="599" spans="12:12">
      <c r="L599" s="43"/>
    </row>
    <row r="600" spans="12:12">
      <c r="L600" s="43"/>
    </row>
    <row r="601" spans="12:12">
      <c r="L601" s="43"/>
    </row>
    <row r="602" spans="12:12">
      <c r="L602" s="43"/>
    </row>
    <row r="603" spans="12:12">
      <c r="L603" s="43"/>
    </row>
    <row r="604" spans="12:12">
      <c r="L604" s="43"/>
    </row>
    <row r="605" spans="12:12">
      <c r="L605" s="43"/>
    </row>
    <row r="606" spans="12:12">
      <c r="L606" s="43"/>
    </row>
    <row r="607" spans="12:12">
      <c r="L607" s="43"/>
    </row>
    <row r="608" spans="12:12">
      <c r="L608" s="43"/>
    </row>
    <row r="609" spans="12:12">
      <c r="L609" s="43"/>
    </row>
    <row r="610" spans="12:12">
      <c r="L610" s="43"/>
    </row>
    <row r="611" spans="12:12">
      <c r="L611" s="43"/>
    </row>
    <row r="612" spans="12:12">
      <c r="L612" s="43"/>
    </row>
    <row r="613" spans="12:12">
      <c r="L613" s="43"/>
    </row>
    <row r="614" spans="12:12">
      <c r="L614" s="43"/>
    </row>
    <row r="615" spans="12:12">
      <c r="L615" s="43"/>
    </row>
    <row r="616" spans="12:12">
      <c r="L616" s="43"/>
    </row>
    <row r="617" spans="12:12">
      <c r="L617" s="43"/>
    </row>
    <row r="618" spans="12:12">
      <c r="L618" s="43"/>
    </row>
    <row r="619" spans="12:12">
      <c r="L619" s="43"/>
    </row>
    <row r="620" spans="12:12">
      <c r="L620" s="43"/>
    </row>
    <row r="621" spans="12:12">
      <c r="L621" s="43"/>
    </row>
    <row r="622" spans="12:12">
      <c r="L622" s="43"/>
    </row>
    <row r="623" spans="12:12">
      <c r="L623" s="43"/>
    </row>
    <row r="624" spans="12:12">
      <c r="L624" s="43"/>
    </row>
    <row r="625" spans="12:12">
      <c r="L625" s="43"/>
    </row>
    <row r="626" spans="12:12">
      <c r="L626" s="43"/>
    </row>
    <row r="627" spans="12:12">
      <c r="L627" s="43"/>
    </row>
    <row r="628" spans="12:12">
      <c r="L628" s="43"/>
    </row>
    <row r="629" spans="12:12">
      <c r="L629" s="43"/>
    </row>
    <row r="630" spans="12:12">
      <c r="L630" s="43"/>
    </row>
    <row r="631" spans="12:12">
      <c r="L631" s="43"/>
    </row>
    <row r="632" spans="12:12">
      <c r="L632" s="43"/>
    </row>
    <row r="633" spans="12:12">
      <c r="L633" s="43"/>
    </row>
    <row r="634" spans="12:12">
      <c r="L634" s="43"/>
    </row>
    <row r="635" spans="12:12">
      <c r="L635" s="43"/>
    </row>
    <row r="636" spans="12:12">
      <c r="L636" s="43"/>
    </row>
    <row r="637" spans="12:12">
      <c r="L637" s="43"/>
    </row>
    <row r="638" spans="12:12">
      <c r="L638" s="43"/>
    </row>
    <row r="639" spans="12:12">
      <c r="L639" s="43"/>
    </row>
    <row r="640" spans="12:12">
      <c r="L640" s="43"/>
    </row>
    <row r="641" spans="12:12">
      <c r="L641" s="43"/>
    </row>
    <row r="642" spans="12:12">
      <c r="L642" s="43"/>
    </row>
    <row r="643" spans="12:12">
      <c r="L643" s="43"/>
    </row>
    <row r="644" spans="12:12">
      <c r="L644" s="43"/>
    </row>
    <row r="645" spans="12:12">
      <c r="L645" s="43"/>
    </row>
    <row r="646" spans="12:12">
      <c r="L646" s="43"/>
    </row>
    <row r="647" spans="12:12">
      <c r="L647" s="43"/>
    </row>
    <row r="648" spans="12:12">
      <c r="L648" s="43"/>
    </row>
    <row r="649" spans="12:12">
      <c r="L649" s="43"/>
    </row>
    <row r="650" spans="12:12">
      <c r="L650" s="43"/>
    </row>
    <row r="651" spans="12:12">
      <c r="L651" s="43"/>
    </row>
    <row r="652" spans="12:12">
      <c r="L652" s="43"/>
    </row>
    <row r="653" spans="12:12">
      <c r="L653" s="43"/>
    </row>
    <row r="654" spans="12:12">
      <c r="L654" s="43"/>
    </row>
    <row r="655" spans="12:12">
      <c r="L655" s="43"/>
    </row>
    <row r="656" spans="12:12">
      <c r="L656" s="43"/>
    </row>
    <row r="657" spans="12:12">
      <c r="L657" s="43"/>
    </row>
    <row r="658" spans="12:12">
      <c r="L658" s="43"/>
    </row>
    <row r="659" spans="12:12">
      <c r="L659" s="43"/>
    </row>
    <row r="660" spans="12:12">
      <c r="L660" s="43"/>
    </row>
    <row r="661" spans="12:12">
      <c r="L661" s="43"/>
    </row>
    <row r="662" spans="12:12">
      <c r="L662" s="43"/>
    </row>
    <row r="663" spans="12:12">
      <c r="L663" s="43"/>
    </row>
    <row r="664" spans="12:12">
      <c r="L664" s="43"/>
    </row>
    <row r="665" spans="12:12">
      <c r="L665" s="43"/>
    </row>
    <row r="666" spans="12:12">
      <c r="L666" s="43"/>
    </row>
    <row r="667" spans="12:12">
      <c r="L667" s="43"/>
    </row>
    <row r="668" spans="12:12">
      <c r="L668" s="43"/>
    </row>
    <row r="669" spans="12:12">
      <c r="L669" s="43"/>
    </row>
    <row r="670" spans="12:12">
      <c r="L670" s="43"/>
    </row>
    <row r="671" spans="12:12">
      <c r="L671" s="43"/>
    </row>
    <row r="672" spans="12:12">
      <c r="L672" s="43"/>
    </row>
    <row r="673" spans="12:12">
      <c r="L673" s="43"/>
    </row>
    <row r="674" spans="12:12">
      <c r="L674" s="43"/>
    </row>
    <row r="675" spans="12:12">
      <c r="L675" s="43"/>
    </row>
    <row r="676" spans="12:12">
      <c r="L676" s="43"/>
    </row>
    <row r="677" spans="12:12">
      <c r="L677" s="43"/>
    </row>
    <row r="678" spans="12:12">
      <c r="L678" s="43"/>
    </row>
    <row r="679" spans="12:12">
      <c r="L679" s="43"/>
    </row>
    <row r="680" spans="12:12">
      <c r="L680" s="43"/>
    </row>
    <row r="681" spans="12:12">
      <c r="L681" s="43"/>
    </row>
    <row r="682" spans="12:12">
      <c r="L682" s="43"/>
    </row>
    <row r="683" spans="12:12">
      <c r="L683" s="43"/>
    </row>
    <row r="684" spans="12:12">
      <c r="L684" s="43"/>
    </row>
    <row r="685" spans="12:12">
      <c r="L685" s="43"/>
    </row>
    <row r="686" spans="12:12">
      <c r="L686" s="43"/>
    </row>
    <row r="687" spans="12:12">
      <c r="L687" s="43"/>
    </row>
    <row r="688" spans="12:12">
      <c r="L688" s="43"/>
    </row>
    <row r="689" spans="12:12">
      <c r="L689" s="43"/>
    </row>
    <row r="690" spans="12:12">
      <c r="L690" s="43"/>
    </row>
    <row r="691" spans="12:12">
      <c r="L691" s="43"/>
    </row>
    <row r="692" spans="12:12">
      <c r="L692" s="43"/>
    </row>
    <row r="693" spans="12:12">
      <c r="L693" s="43"/>
    </row>
    <row r="694" spans="12:12">
      <c r="L694" s="43"/>
    </row>
    <row r="695" spans="12:12">
      <c r="L695" s="43"/>
    </row>
    <row r="696" spans="12:12">
      <c r="L696" s="43"/>
    </row>
    <row r="697" spans="12:12">
      <c r="L697" s="43"/>
    </row>
    <row r="698" spans="12:12">
      <c r="L698" s="43"/>
    </row>
    <row r="699" spans="12:12">
      <c r="L699" s="43"/>
    </row>
    <row r="700" spans="12:12">
      <c r="L700" s="43"/>
    </row>
    <row r="701" spans="12:12">
      <c r="L701" s="43"/>
    </row>
    <row r="702" spans="12:12">
      <c r="L702" s="43"/>
    </row>
    <row r="703" spans="12:12">
      <c r="L703" s="43"/>
    </row>
    <row r="704" spans="12:12">
      <c r="L704" s="43"/>
    </row>
    <row r="705" spans="12:12">
      <c r="L705" s="43"/>
    </row>
    <row r="706" spans="12:12">
      <c r="L706" s="43"/>
    </row>
    <row r="707" spans="12:12">
      <c r="L707" s="43"/>
    </row>
    <row r="708" spans="12:12">
      <c r="L708" s="43"/>
    </row>
    <row r="709" spans="12:12">
      <c r="L709" s="43"/>
    </row>
    <row r="710" spans="12:12">
      <c r="L710" s="43"/>
    </row>
    <row r="711" spans="12:12">
      <c r="L711" s="43"/>
    </row>
    <row r="712" spans="12:12">
      <c r="L712" s="43"/>
    </row>
    <row r="713" spans="12:12">
      <c r="L713" s="43"/>
    </row>
    <row r="714" spans="12:12">
      <c r="L714" s="43"/>
    </row>
    <row r="715" spans="12:12">
      <c r="L715" s="43"/>
    </row>
    <row r="716" spans="12:12">
      <c r="L716" s="43"/>
    </row>
    <row r="717" spans="12:12">
      <c r="L717" s="43"/>
    </row>
    <row r="718" spans="12:12">
      <c r="L718" s="43"/>
    </row>
    <row r="719" spans="12:12">
      <c r="L719" s="43"/>
    </row>
    <row r="720" spans="12:12">
      <c r="L720" s="43"/>
    </row>
    <row r="721" spans="12:12">
      <c r="L721" s="43"/>
    </row>
    <row r="722" spans="12:12">
      <c r="L722" s="43"/>
    </row>
    <row r="723" spans="12:12">
      <c r="L723" s="43"/>
    </row>
    <row r="724" spans="12:12">
      <c r="L724" s="4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J30"/>
  <sheetViews>
    <sheetView zoomScale="90" zoomScaleNormal="90" workbookViewId="0">
      <selection activeCell="A6" sqref="A6"/>
    </sheetView>
  </sheetViews>
  <sheetFormatPr defaultRowHeight="15"/>
  <cols>
    <col min="1" max="1" width="67.5703125" bestFit="1" customWidth="1"/>
    <col min="2" max="6" width="13.28515625" bestFit="1" customWidth="1"/>
    <col min="7" max="8" width="14.5703125" bestFit="1" customWidth="1"/>
  </cols>
  <sheetData>
    <row r="1" spans="1:10" ht="23.25">
      <c r="A1" s="1" t="s">
        <v>0</v>
      </c>
      <c r="B1" s="1" t="s">
        <v>1</v>
      </c>
      <c r="C1" s="1" t="s">
        <v>2</v>
      </c>
      <c r="D1" s="1" t="s">
        <v>3</v>
      </c>
      <c r="E1" s="1" t="s">
        <v>4</v>
      </c>
      <c r="F1" s="1" t="s">
        <v>5</v>
      </c>
      <c r="G1" s="1" t="s">
        <v>344</v>
      </c>
      <c r="H1" s="1" t="s">
        <v>345</v>
      </c>
    </row>
    <row r="2" spans="1:10">
      <c r="A2" s="2" t="s">
        <v>6</v>
      </c>
      <c r="B2" s="18">
        <v>773164</v>
      </c>
      <c r="C2" s="11">
        <v>820411</v>
      </c>
      <c r="D2" s="18">
        <v>860685</v>
      </c>
      <c r="E2" s="18">
        <v>756600</v>
      </c>
      <c r="F2" s="18">
        <v>703720</v>
      </c>
      <c r="G2" s="83">
        <f>Forecasting!G14</f>
        <v>817887.79480000003</v>
      </c>
      <c r="H2" s="83">
        <f>Forecasting!H14</f>
        <v>891293.58189200005</v>
      </c>
    </row>
    <row r="3" spans="1:10">
      <c r="A3" t="s">
        <v>7</v>
      </c>
      <c r="B3" s="18">
        <v>-92314</v>
      </c>
      <c r="C3" s="11">
        <v>-22317</v>
      </c>
      <c r="D3">
        <v>0</v>
      </c>
      <c r="E3">
        <v>0</v>
      </c>
      <c r="F3">
        <v>0</v>
      </c>
      <c r="G3">
        <v>0</v>
      </c>
      <c r="H3">
        <v>0</v>
      </c>
    </row>
    <row r="4" spans="1:10">
      <c r="A4" s="87" t="s">
        <v>8</v>
      </c>
      <c r="B4" s="85">
        <f t="shared" ref="B4:H4" si="0">SUM(B2:B3)</f>
        <v>680850</v>
      </c>
      <c r="C4" s="86">
        <f t="shared" si="0"/>
        <v>798094</v>
      </c>
      <c r="D4" s="85">
        <f t="shared" si="0"/>
        <v>860685</v>
      </c>
      <c r="E4" s="85">
        <f t="shared" si="0"/>
        <v>756600</v>
      </c>
      <c r="F4" s="85">
        <f t="shared" si="0"/>
        <v>703720</v>
      </c>
      <c r="G4" s="83">
        <f t="shared" si="0"/>
        <v>817887.79480000003</v>
      </c>
      <c r="H4" s="83">
        <f t="shared" si="0"/>
        <v>891293.58189200005</v>
      </c>
    </row>
    <row r="5" spans="1:10">
      <c r="A5" t="s">
        <v>9</v>
      </c>
      <c r="B5" s="18">
        <v>426279</v>
      </c>
      <c r="C5" s="11">
        <v>449432</v>
      </c>
      <c r="D5" s="18">
        <v>450257</v>
      </c>
      <c r="E5" s="18">
        <v>346348</v>
      </c>
      <c r="F5" s="18">
        <v>332964</v>
      </c>
    </row>
    <row r="6" spans="1:10">
      <c r="A6" t="s">
        <v>10</v>
      </c>
      <c r="B6" s="18">
        <v>44936</v>
      </c>
      <c r="C6" s="11">
        <v>100021</v>
      </c>
      <c r="D6" s="18">
        <v>150266</v>
      </c>
      <c r="E6" s="18">
        <v>187672</v>
      </c>
      <c r="F6" s="18">
        <v>172541</v>
      </c>
    </row>
    <row r="7" spans="1:10">
      <c r="A7" t="s">
        <v>11</v>
      </c>
      <c r="B7" s="18">
        <v>-3793</v>
      </c>
      <c r="C7">
        <v>408</v>
      </c>
      <c r="D7" s="18">
        <v>2116</v>
      </c>
      <c r="E7" s="18">
        <v>-2387</v>
      </c>
      <c r="F7" s="18">
        <v>2736</v>
      </c>
    </row>
    <row r="8" spans="1:10">
      <c r="A8" s="2" t="s">
        <v>12</v>
      </c>
      <c r="B8" s="18">
        <f>SUM(B5:B7)</f>
        <v>467422</v>
      </c>
      <c r="C8" s="11">
        <f>SUM(C5:C7)</f>
        <v>549861</v>
      </c>
      <c r="D8" s="18">
        <f>SUM(D5:D7)</f>
        <v>602639</v>
      </c>
      <c r="E8" s="18">
        <f>SUM(E5:E7)</f>
        <v>531633</v>
      </c>
      <c r="F8" s="18">
        <f>SUM(F5:F7)</f>
        <v>508241</v>
      </c>
    </row>
    <row r="9" spans="1:10">
      <c r="A9" s="87" t="s">
        <v>13</v>
      </c>
      <c r="B9" s="88">
        <f>B4-B8</f>
        <v>213428</v>
      </c>
      <c r="C9" s="89">
        <f>C4-C8</f>
        <v>248233</v>
      </c>
      <c r="D9" s="88">
        <f>D4-D8</f>
        <v>258046</v>
      </c>
      <c r="E9" s="88">
        <f>E4-E8</f>
        <v>224967</v>
      </c>
      <c r="F9" s="88">
        <f>F4-F8</f>
        <v>195479</v>
      </c>
      <c r="G9" s="7"/>
      <c r="H9" s="7"/>
      <c r="I9" s="7"/>
      <c r="J9" s="7"/>
    </row>
    <row r="10" spans="1:10">
      <c r="A10" t="s">
        <v>55</v>
      </c>
      <c r="B10" s="18">
        <v>-1036</v>
      </c>
      <c r="C10">
        <v>-991</v>
      </c>
      <c r="D10" s="18">
        <v>-1221</v>
      </c>
      <c r="E10" s="18">
        <v>-1217</v>
      </c>
      <c r="F10" s="18">
        <v>-728</v>
      </c>
    </row>
    <row r="11" spans="1:10">
      <c r="A11" t="s">
        <v>14</v>
      </c>
      <c r="B11" s="18">
        <v>23603</v>
      </c>
      <c r="C11" s="11">
        <v>28634</v>
      </c>
      <c r="D11" s="18">
        <v>32850</v>
      </c>
      <c r="E11" s="18">
        <v>34162</v>
      </c>
      <c r="F11" s="18">
        <v>34316</v>
      </c>
    </row>
    <row r="12" spans="1:10">
      <c r="A12" t="s">
        <v>15</v>
      </c>
      <c r="B12" s="18">
        <v>87280</v>
      </c>
      <c r="C12" s="11">
        <v>99956</v>
      </c>
      <c r="D12" s="18">
        <v>116385</v>
      </c>
      <c r="E12" s="18">
        <v>118896</v>
      </c>
      <c r="F12" s="18">
        <v>108375</v>
      </c>
    </row>
    <row r="13" spans="1:10">
      <c r="A13" s="2" t="s">
        <v>16</v>
      </c>
      <c r="B13" s="18">
        <f>SUM(B10:B12)</f>
        <v>109847</v>
      </c>
      <c r="C13">
        <f>SUM(C10:C12)</f>
        <v>127599</v>
      </c>
      <c r="D13" s="18">
        <f>SUM(D10:D12)</f>
        <v>148014</v>
      </c>
      <c r="E13" s="18">
        <f>SUM(E10:E12)</f>
        <v>151841</v>
      </c>
      <c r="F13" s="18">
        <f>SUM(F10:F12)</f>
        <v>141963</v>
      </c>
    </row>
    <row r="14" spans="1:10">
      <c r="A14" s="87" t="s">
        <v>17</v>
      </c>
      <c r="B14" s="88">
        <f>B9-B13</f>
        <v>103581</v>
      </c>
      <c r="C14" s="89">
        <f>C9-C13</f>
        <v>120634</v>
      </c>
      <c r="D14" s="88">
        <f>D9-D13</f>
        <v>110032</v>
      </c>
      <c r="E14" s="88">
        <f t="shared" ref="E14:F14" si="1">E9-E13</f>
        <v>73126</v>
      </c>
      <c r="F14" s="88">
        <f t="shared" si="1"/>
        <v>53516</v>
      </c>
      <c r="G14" s="93">
        <f>G4*'P&amp;LCommon Size'!G14</f>
        <v>49073.267688</v>
      </c>
      <c r="H14" s="93">
        <f>H4*'P&amp;LCommon Size'!H14</f>
        <v>53477.614913520003</v>
      </c>
    </row>
    <row r="15" spans="1:10">
      <c r="A15" s="4" t="s">
        <v>18</v>
      </c>
      <c r="B15" s="18">
        <v>22896</v>
      </c>
      <c r="C15" s="11">
        <v>20458</v>
      </c>
      <c r="D15" s="18">
        <v>25616</v>
      </c>
      <c r="E15" s="18">
        <v>33344</v>
      </c>
      <c r="F15" s="18">
        <v>29363</v>
      </c>
      <c r="G15">
        <f ca="1">G16*(Balancesheet!G12+Balancesheet!G20+Balancesheet!G22+Balancesheet!G23)</f>
        <v>27487.873983448386</v>
      </c>
      <c r="H15">
        <f ca="1">H16*(Balancesheet!H12+Balancesheet!H20+Balancesheet!H22+Balancesheet!H23)</f>
        <v>23761.669209636912</v>
      </c>
    </row>
    <row r="16" spans="1:10">
      <c r="A16" s="119" t="s">
        <v>346</v>
      </c>
      <c r="B16" s="37">
        <f>B15/(Balancesheet!B12+Balancesheet!B20+Balancesheet!B22+Balancesheet!B23)</f>
        <v>7.8480570094707297E-2</v>
      </c>
      <c r="C16" s="37">
        <f>C15/(Balancesheet!C12+Balancesheet!C20+Balancesheet!C22+Balancesheet!C23)</f>
        <v>5.6518339867005919E-2</v>
      </c>
      <c r="D16" s="37">
        <f>D15/(Balancesheet!D12+Balancesheet!D20+Balancesheet!D22+Balancesheet!D23)</f>
        <v>6.7962452973357318E-2</v>
      </c>
      <c r="E16" s="37">
        <f>E15/(Balancesheet!E12+Balancesheet!E20+Balancesheet!E22+Balancesheet!E23)</f>
        <v>8.8877042407441958E-2</v>
      </c>
      <c r="F16" s="37">
        <f>F15/(Balancesheet!F12+Balancesheet!F20+Balancesheet!F22+Balancesheet!F23)</f>
        <v>6.3843850765026022E-2</v>
      </c>
      <c r="G16" s="95">
        <v>0.06</v>
      </c>
      <c r="H16" s="95">
        <v>0.05</v>
      </c>
    </row>
    <row r="17" spans="1:10">
      <c r="A17" s="4" t="s">
        <v>19</v>
      </c>
      <c r="B17" s="18">
        <v>-26039</v>
      </c>
      <c r="C17" s="11">
        <v>-27598</v>
      </c>
      <c r="D17" s="18">
        <v>-30208</v>
      </c>
      <c r="E17" s="18">
        <v>-35284</v>
      </c>
      <c r="F17" s="18">
        <v>-30341</v>
      </c>
      <c r="G17">
        <f>-G18*Capex!E16</f>
        <v>-35910.400000000001</v>
      </c>
      <c r="H17">
        <f>-H18*Capex!F16</f>
        <v>-39910.400000000001</v>
      </c>
    </row>
    <row r="18" spans="1:10" s="7" customFormat="1">
      <c r="A18" s="119" t="s">
        <v>349</v>
      </c>
      <c r="B18" s="22"/>
      <c r="C18" s="12"/>
      <c r="D18" s="120">
        <f>-D17/Capex!B16</f>
        <v>0.11457570803827788</v>
      </c>
      <c r="E18" s="120">
        <f>-E17/Capex!C16</f>
        <v>0.12104329688952621</v>
      </c>
      <c r="F18" s="120">
        <f>-F17/Capex!D16</f>
        <v>9.8157901547699156E-2</v>
      </c>
      <c r="G18" s="121">
        <v>0.1</v>
      </c>
      <c r="H18" s="121">
        <v>0.1</v>
      </c>
    </row>
    <row r="19" spans="1:10">
      <c r="A19" s="90" t="s">
        <v>20</v>
      </c>
      <c r="B19" s="88">
        <f>SUM(B14:B17)</f>
        <v>100438.0784805701</v>
      </c>
      <c r="C19" s="89">
        <f>SUM(C14:C17)</f>
        <v>113494.05651833987</v>
      </c>
      <c r="D19" s="88">
        <f>SUM(D14:D17)</f>
        <v>105440.06796245297</v>
      </c>
      <c r="E19" s="88">
        <f t="shared" ref="E19:H19" si="2">SUM(E14:E17)</f>
        <v>71186.088877042406</v>
      </c>
      <c r="F19" s="88">
        <f t="shared" si="2"/>
        <v>52538.063843850759</v>
      </c>
      <c r="G19" s="33">
        <f t="shared" ca="1" si="2"/>
        <v>40650.801671448389</v>
      </c>
      <c r="H19" s="33">
        <f t="shared" ca="1" si="2"/>
        <v>37328.93412315692</v>
      </c>
      <c r="I19" s="7"/>
      <c r="J19" s="7"/>
    </row>
    <row r="20" spans="1:10">
      <c r="A20" s="4" t="s">
        <v>21</v>
      </c>
      <c r="B20" s="18">
        <v>-894</v>
      </c>
      <c r="C20" s="11">
        <v>3458</v>
      </c>
      <c r="D20" s="18">
        <v>-759</v>
      </c>
      <c r="E20" s="18">
        <v>-1342</v>
      </c>
      <c r="F20" s="18">
        <v>-1018</v>
      </c>
      <c r="G20" s="18">
        <v>-1000</v>
      </c>
      <c r="H20" s="18">
        <v>-1000</v>
      </c>
    </row>
    <row r="21" spans="1:10">
      <c r="A21" s="90" t="s">
        <v>22</v>
      </c>
      <c r="B21" s="88">
        <f>SUM(B19:B20)</f>
        <v>99544.078480570097</v>
      </c>
      <c r="C21" s="89">
        <f>C19-C20</f>
        <v>110036.05651833987</v>
      </c>
      <c r="D21" s="88">
        <f>SUM(D19:D20)</f>
        <v>104681.06796245297</v>
      </c>
      <c r="E21" s="88">
        <f t="shared" ref="E21:H21" si="3">SUM(E19:E20)</f>
        <v>69844.088877042406</v>
      </c>
      <c r="F21" s="88">
        <f t="shared" si="3"/>
        <v>51520.063843850759</v>
      </c>
      <c r="G21" s="33">
        <f t="shared" ca="1" si="3"/>
        <v>39650.801671448389</v>
      </c>
      <c r="H21" s="33">
        <f t="shared" ca="1" si="3"/>
        <v>36328.93412315692</v>
      </c>
    </row>
    <row r="22" spans="1:10">
      <c r="A22" t="s">
        <v>23</v>
      </c>
      <c r="B22" s="19">
        <v>0</v>
      </c>
      <c r="C22" s="19">
        <v>0</v>
      </c>
      <c r="D22" s="19">
        <v>0</v>
      </c>
      <c r="E22" s="19">
        <v>0</v>
      </c>
      <c r="F22" s="19">
        <v>0</v>
      </c>
      <c r="G22" s="19">
        <v>0</v>
      </c>
      <c r="H22" s="19">
        <v>0</v>
      </c>
    </row>
    <row r="23" spans="1:10">
      <c r="A23" t="s">
        <v>24</v>
      </c>
      <c r="B23">
        <f>1493+235</f>
        <v>1728</v>
      </c>
      <c r="C23" s="11">
        <f>166+267</f>
        <v>433</v>
      </c>
      <c r="D23" s="18">
        <v>1557</v>
      </c>
      <c r="E23" s="18">
        <v>1184</v>
      </c>
      <c r="F23" s="18">
        <v>1690</v>
      </c>
      <c r="G23">
        <f>AVERAGE(B23:F23)</f>
        <v>1318.4</v>
      </c>
      <c r="H23">
        <f t="shared" ref="H23" si="4">AVERAGE(C23:G23)</f>
        <v>1236.48</v>
      </c>
    </row>
    <row r="24" spans="1:10">
      <c r="A24" s="90" t="s">
        <v>25</v>
      </c>
      <c r="B24" s="88">
        <f>SUM(B21:B23)</f>
        <v>101272.0784805701</v>
      </c>
      <c r="C24" s="89">
        <f>SUM(C21:C23)</f>
        <v>110469.05651833987</v>
      </c>
      <c r="D24" s="88">
        <f>SUM(D21:D23)</f>
        <v>106238.06796245297</v>
      </c>
      <c r="E24" s="88">
        <f t="shared" ref="E24:F24" si="5">SUM(E21:E23)</f>
        <v>71028.088877042406</v>
      </c>
      <c r="F24" s="88">
        <f t="shared" si="5"/>
        <v>53210.063843850759</v>
      </c>
      <c r="G24" s="33">
        <f ca="1">SUM(G21:G23)</f>
        <v>40969.201671448391</v>
      </c>
      <c r="H24" s="33">
        <f t="shared" ref="H24" ca="1" si="6">SUM(H21:H23)</f>
        <v>37565.414123156923</v>
      </c>
    </row>
    <row r="25" spans="1:10">
      <c r="A25" t="s">
        <v>26</v>
      </c>
      <c r="C25" s="11">
        <v>33505</v>
      </c>
    </row>
    <row r="26" spans="1:10">
      <c r="A26" t="s">
        <v>27</v>
      </c>
      <c r="C26">
        <v>-643</v>
      </c>
    </row>
    <row r="27" spans="1:10">
      <c r="A27" t="s">
        <v>28</v>
      </c>
      <c r="C27" s="11">
        <v>0</v>
      </c>
    </row>
    <row r="28" spans="1:10">
      <c r="A28" s="6" t="s">
        <v>29</v>
      </c>
      <c r="B28" s="18">
        <v>-26162</v>
      </c>
      <c r="C28" s="11">
        <f>SUM(C25:C27)</f>
        <v>32862</v>
      </c>
      <c r="D28" s="18">
        <v>-29732</v>
      </c>
      <c r="E28" s="35">
        <v>-14252</v>
      </c>
      <c r="F28" s="35">
        <v>-9319</v>
      </c>
      <c r="G28" s="39">
        <f ca="1">G24*G30</f>
        <v>-7374.4563008607101</v>
      </c>
      <c r="H28" s="39">
        <f ca="1">H24*H30</f>
        <v>-7137.4286833998158</v>
      </c>
    </row>
    <row r="29" spans="1:10">
      <c r="A29" s="13" t="s">
        <v>30</v>
      </c>
      <c r="B29" s="34">
        <f>B24+B28</f>
        <v>75110.078480570097</v>
      </c>
      <c r="C29" s="14">
        <f>C24-C28</f>
        <v>77607.056518339872</v>
      </c>
      <c r="D29" s="34">
        <f>D24+D28</f>
        <v>76506.067962452973</v>
      </c>
      <c r="E29" s="34">
        <f>E24+E28</f>
        <v>56776.088877042406</v>
      </c>
      <c r="F29" s="34">
        <f>F24+F28</f>
        <v>43891.063843850759</v>
      </c>
      <c r="G29" s="34">
        <f ca="1">G24+G28</f>
        <v>33594.745370587683</v>
      </c>
      <c r="H29" s="34">
        <f ca="1">H24+H28</f>
        <v>30427.985439757107</v>
      </c>
    </row>
    <row r="30" spans="1:10">
      <c r="A30" s="4" t="s">
        <v>31</v>
      </c>
      <c r="B30" s="124">
        <f>B28/B24</f>
        <v>-0.25833379143116336</v>
      </c>
      <c r="C30" s="124">
        <f>C28/C24</f>
        <v>0.29747696808240875</v>
      </c>
      <c r="D30" s="124">
        <f>D28/D24</f>
        <v>-0.27986201716797021</v>
      </c>
      <c r="E30" s="124">
        <f>E28/E24</f>
        <v>-0.20065301242543371</v>
      </c>
      <c r="F30" s="124">
        <f>F28/F24</f>
        <v>-0.17513604244767231</v>
      </c>
      <c r="G30" s="124">
        <v>-0.18</v>
      </c>
      <c r="H30" s="124">
        <v>-0.19</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2:H36"/>
  <sheetViews>
    <sheetView workbookViewId="0">
      <selection activeCell="F1" sqref="F1"/>
    </sheetView>
  </sheetViews>
  <sheetFormatPr defaultRowHeight="15"/>
  <cols>
    <col min="1" max="1" width="39.28515625" bestFit="1" customWidth="1"/>
    <col min="2" max="2" width="17.85546875" bestFit="1" customWidth="1"/>
    <col min="3" max="3" width="18.28515625" bestFit="1" customWidth="1"/>
    <col min="6" max="6" width="15.28515625" bestFit="1" customWidth="1"/>
  </cols>
  <sheetData>
    <row r="2" spans="1:8" ht="15.75">
      <c r="A2" s="135" t="s">
        <v>220</v>
      </c>
      <c r="B2" s="135"/>
      <c r="C2" s="135"/>
      <c r="D2" s="135"/>
      <c r="E2" s="135"/>
      <c r="F2" s="135"/>
    </row>
    <row r="3" spans="1:8" s="7" customFormat="1">
      <c r="A3"/>
    </row>
    <row r="4" spans="1:8">
      <c r="B4" s="7" t="s">
        <v>221</v>
      </c>
      <c r="C4" s="7" t="s">
        <v>222</v>
      </c>
      <c r="F4" t="s">
        <v>236</v>
      </c>
    </row>
    <row r="5" spans="1:8">
      <c r="A5" s="7" t="s">
        <v>223</v>
      </c>
      <c r="B5" s="12">
        <v>463088</v>
      </c>
      <c r="C5" s="12">
        <v>615556</v>
      </c>
    </row>
    <row r="6" spans="1:8" ht="15.75">
      <c r="A6" t="s">
        <v>224</v>
      </c>
      <c r="B6" s="52">
        <v>0</v>
      </c>
      <c r="C6" s="52">
        <v>0</v>
      </c>
      <c r="E6" s="53"/>
      <c r="F6" s="53"/>
      <c r="G6" s="53"/>
    </row>
    <row r="7" spans="1:8">
      <c r="B7" s="11"/>
      <c r="C7" s="11"/>
    </row>
    <row r="8" spans="1:8">
      <c r="A8" s="7" t="s">
        <v>225</v>
      </c>
      <c r="B8" s="12">
        <f>SUM(B5:B6)</f>
        <v>463088</v>
      </c>
      <c r="C8" s="12">
        <f>C5+C6</f>
        <v>615556</v>
      </c>
      <c r="G8" s="7"/>
      <c r="H8" s="7"/>
    </row>
    <row r="9" spans="1:8">
      <c r="A9" t="s">
        <v>226</v>
      </c>
      <c r="B9" s="11">
        <v>212307</v>
      </c>
      <c r="C9" s="11">
        <v>278015</v>
      </c>
      <c r="F9" s="92">
        <f>C9/$C$8</f>
        <v>0.45164859086744341</v>
      </c>
      <c r="G9" s="11"/>
    </row>
    <row r="10" spans="1:8">
      <c r="A10" t="s">
        <v>227</v>
      </c>
      <c r="B10" s="11">
        <v>111967</v>
      </c>
      <c r="C10" s="11">
        <v>185195</v>
      </c>
      <c r="F10" s="92">
        <f t="shared" ref="F10:F34" si="0">C10/$C$8</f>
        <v>0.30085808602304259</v>
      </c>
    </row>
    <row r="11" spans="1:8">
      <c r="A11" t="s">
        <v>228</v>
      </c>
      <c r="B11" s="11">
        <v>6389</v>
      </c>
      <c r="C11" s="11">
        <v>496</v>
      </c>
      <c r="F11" s="92">
        <f t="shared" si="0"/>
        <v>8.0577559149776787E-4</v>
      </c>
    </row>
    <row r="12" spans="1:8">
      <c r="A12" t="s">
        <v>229</v>
      </c>
      <c r="B12" s="12">
        <f>SUM(B9:B11)</f>
        <v>330663</v>
      </c>
      <c r="C12" s="12">
        <f>SUM(C9:C11)</f>
        <v>463706</v>
      </c>
      <c r="F12" s="92">
        <f t="shared" si="0"/>
        <v>0.75331245248198375</v>
      </c>
    </row>
    <row r="13" spans="1:8">
      <c r="B13" s="11"/>
      <c r="C13" s="11"/>
      <c r="F13" s="92">
        <f t="shared" si="0"/>
        <v>0</v>
      </c>
    </row>
    <row r="14" spans="1:8">
      <c r="A14" s="7" t="s">
        <v>230</v>
      </c>
      <c r="B14" s="12">
        <f>B8-B12</f>
        <v>132425</v>
      </c>
      <c r="C14" s="12">
        <f>C8-C12</f>
        <v>151850</v>
      </c>
      <c r="F14" s="92">
        <f t="shared" si="0"/>
        <v>0.24668754751801622</v>
      </c>
    </row>
    <row r="15" spans="1:8">
      <c r="A15" t="s">
        <v>231</v>
      </c>
      <c r="B15" s="11">
        <v>25026</v>
      </c>
      <c r="C15" s="11">
        <v>29964</v>
      </c>
      <c r="F15" s="92">
        <f t="shared" si="0"/>
        <v>4.8677943192820802E-2</v>
      </c>
    </row>
    <row r="16" spans="1:8">
      <c r="A16" t="s">
        <v>232</v>
      </c>
      <c r="B16" s="11">
        <f>74417-560</f>
        <v>73857</v>
      </c>
      <c r="C16" s="11">
        <f>90515-1106</f>
        <v>89409</v>
      </c>
      <c r="F16" s="92">
        <f t="shared" si="0"/>
        <v>0.14524917310529017</v>
      </c>
    </row>
    <row r="17" spans="1:6">
      <c r="A17" t="s">
        <v>233</v>
      </c>
      <c r="B17" s="12">
        <f>B15+B16</f>
        <v>98883</v>
      </c>
      <c r="C17" s="12">
        <f>C15+C16</f>
        <v>119373</v>
      </c>
      <c r="F17" s="92">
        <f t="shared" si="0"/>
        <v>0.19392711629811096</v>
      </c>
    </row>
    <row r="18" spans="1:6">
      <c r="B18" s="11"/>
      <c r="C18" s="11"/>
      <c r="D18" s="7"/>
      <c r="E18" s="7"/>
      <c r="F18" s="92">
        <f t="shared" si="0"/>
        <v>0</v>
      </c>
    </row>
    <row r="19" spans="1:6">
      <c r="A19" s="7" t="s">
        <v>234</v>
      </c>
      <c r="B19" s="12">
        <f>B14-B17</f>
        <v>33542</v>
      </c>
      <c r="C19" s="12">
        <f>C14-C17</f>
        <v>32477</v>
      </c>
      <c r="D19" s="37"/>
      <c r="E19" s="36"/>
      <c r="F19" s="92">
        <f t="shared" si="0"/>
        <v>5.2760431219905257E-2</v>
      </c>
    </row>
    <row r="20" spans="1:6">
      <c r="A20" t="s">
        <v>18</v>
      </c>
      <c r="B20" s="11">
        <v>28566</v>
      </c>
      <c r="C20" s="11">
        <v>13458</v>
      </c>
      <c r="F20" s="92">
        <f t="shared" si="0"/>
        <v>2.1863161109630967E-2</v>
      </c>
    </row>
    <row r="21" spans="1:6">
      <c r="A21" t="s">
        <v>235</v>
      </c>
      <c r="B21" s="11">
        <v>22905</v>
      </c>
      <c r="C21" s="11">
        <v>21393</v>
      </c>
      <c r="F21" s="92">
        <f t="shared" si="0"/>
        <v>3.4753946026031747E-2</v>
      </c>
    </row>
    <row r="22" spans="1:6">
      <c r="A22" s="7" t="s">
        <v>236</v>
      </c>
      <c r="B22" s="11"/>
      <c r="C22" s="36">
        <f>C21/55000</f>
        <v>0.38896363636363634</v>
      </c>
      <c r="F22" s="92">
        <f t="shared" si="0"/>
        <v>6.3188992774603181E-7</v>
      </c>
    </row>
    <row r="23" spans="1:6">
      <c r="A23" s="7" t="s">
        <v>237</v>
      </c>
      <c r="B23" s="12">
        <f>B19+B20-B21</f>
        <v>39203</v>
      </c>
      <c r="C23" s="12">
        <f>C19+C20-C21</f>
        <v>24542</v>
      </c>
      <c r="F23" s="92">
        <f t="shared" si="0"/>
        <v>3.9869646303504473E-2</v>
      </c>
    </row>
    <row r="24" spans="1:6">
      <c r="A24" t="s">
        <v>238</v>
      </c>
      <c r="B24" s="11">
        <v>684</v>
      </c>
      <c r="C24" s="11">
        <v>699</v>
      </c>
      <c r="F24" s="92">
        <f t="shared" si="0"/>
        <v>1.1355587468889915E-3</v>
      </c>
    </row>
    <row r="25" spans="1:6">
      <c r="B25" s="11"/>
      <c r="C25" s="11"/>
      <c r="F25" s="92">
        <f t="shared" si="0"/>
        <v>0</v>
      </c>
    </row>
    <row r="26" spans="1:6">
      <c r="A26" s="7" t="s">
        <v>239</v>
      </c>
      <c r="B26" s="12">
        <f>B23-B24</f>
        <v>38519</v>
      </c>
      <c r="C26" s="12">
        <f>C23-C24</f>
        <v>23843</v>
      </c>
      <c r="F26" s="92">
        <f t="shared" si="0"/>
        <v>3.8734087556615483E-2</v>
      </c>
    </row>
    <row r="27" spans="1:6">
      <c r="A27" t="s">
        <v>240</v>
      </c>
      <c r="B27" s="11">
        <v>0</v>
      </c>
      <c r="C27" s="11">
        <v>0</v>
      </c>
      <c r="F27" s="92">
        <f t="shared" si="0"/>
        <v>0</v>
      </c>
    </row>
    <row r="28" spans="1:6">
      <c r="A28" t="s">
        <v>241</v>
      </c>
      <c r="B28" s="11">
        <v>0</v>
      </c>
      <c r="C28" s="11">
        <v>0</v>
      </c>
      <c r="F28" s="92">
        <f t="shared" si="0"/>
        <v>0</v>
      </c>
    </row>
    <row r="29" spans="1:6">
      <c r="B29" s="11"/>
      <c r="C29" s="11"/>
      <c r="F29" s="92">
        <f t="shared" si="0"/>
        <v>0</v>
      </c>
    </row>
    <row r="30" spans="1:6">
      <c r="A30" s="7" t="s">
        <v>242</v>
      </c>
      <c r="B30" s="12">
        <f>B26</f>
        <v>38519</v>
      </c>
      <c r="C30" s="12">
        <f>C26</f>
        <v>23843</v>
      </c>
      <c r="F30" s="92">
        <f t="shared" si="0"/>
        <v>3.8734087556615483E-2</v>
      </c>
    </row>
    <row r="31" spans="1:6">
      <c r="A31" t="s">
        <v>243</v>
      </c>
      <c r="B31" s="11">
        <v>8460</v>
      </c>
      <c r="C31" s="11">
        <v>9586</v>
      </c>
      <c r="F31" s="92">
        <f t="shared" si="0"/>
        <v>1.5572912943745167E-2</v>
      </c>
    </row>
    <row r="32" spans="1:6">
      <c r="A32" t="s">
        <v>244</v>
      </c>
      <c r="B32" s="11">
        <v>-577</v>
      </c>
      <c r="C32" s="11">
        <v>-5017</v>
      </c>
      <c r="F32" s="92">
        <f t="shared" si="0"/>
        <v>-8.1503551260973823E-3</v>
      </c>
    </row>
    <row r="33" spans="1:6">
      <c r="A33" t="s">
        <v>245</v>
      </c>
      <c r="B33" s="11">
        <f>SUM(B31:B32)</f>
        <v>7883</v>
      </c>
      <c r="C33" s="11">
        <f t="shared" ref="C33" si="1">SUM(C31:C32)</f>
        <v>4569</v>
      </c>
      <c r="F33" s="92">
        <f t="shared" si="0"/>
        <v>7.4225578176477852E-3</v>
      </c>
    </row>
    <row r="34" spans="1:6">
      <c r="A34" s="54" t="s">
        <v>246</v>
      </c>
      <c r="B34" s="12">
        <f>B30-(B31+B32)</f>
        <v>30636</v>
      </c>
      <c r="C34" s="12">
        <f>C30-(C31+C32)</f>
        <v>19274</v>
      </c>
      <c r="F34" s="92">
        <f t="shared" si="0"/>
        <v>3.1311529738967697E-2</v>
      </c>
    </row>
    <row r="36" spans="1:6">
      <c r="A36" t="s">
        <v>31</v>
      </c>
      <c r="B36" s="37">
        <f>B33/B30</f>
        <v>0.20465224953918845</v>
      </c>
      <c r="C36" s="37">
        <f t="shared" ref="C36" si="2">C33/C30</f>
        <v>0.19162857023025626</v>
      </c>
    </row>
  </sheetData>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U66"/>
  <sheetViews>
    <sheetView topLeftCell="A54" workbookViewId="0">
      <selection activeCell="A78" sqref="A78"/>
    </sheetView>
  </sheetViews>
  <sheetFormatPr defaultRowHeight="15"/>
  <cols>
    <col min="1" max="1" width="73.42578125" bestFit="1" customWidth="1"/>
    <col min="2" max="5" width="13.28515625" bestFit="1" customWidth="1"/>
  </cols>
  <sheetData>
    <row r="1" spans="1:21" s="71" customFormat="1" ht="21">
      <c r="A1" s="16" t="s">
        <v>247</v>
      </c>
    </row>
    <row r="2" spans="1:21" s="71" customFormat="1">
      <c r="A2" s="55" t="s">
        <v>0</v>
      </c>
      <c r="B2" s="55">
        <v>2021</v>
      </c>
      <c r="C2" s="55">
        <f>B2-1</f>
        <v>2020</v>
      </c>
      <c r="D2" s="55">
        <f t="shared" ref="D2:E2" si="0">C2-1</f>
        <v>2019</v>
      </c>
      <c r="E2" s="55">
        <f t="shared" si="0"/>
        <v>2018</v>
      </c>
    </row>
    <row r="3" spans="1:21" s="71" customFormat="1">
      <c r="A3" s="7" t="s">
        <v>248</v>
      </c>
      <c r="P3" s="71" t="s">
        <v>249</v>
      </c>
    </row>
    <row r="4" spans="1:21" s="71" customFormat="1">
      <c r="A4" s="71" t="s">
        <v>41</v>
      </c>
      <c r="B4" s="72">
        <v>53210</v>
      </c>
      <c r="C4" s="72">
        <v>71028</v>
      </c>
      <c r="D4" s="72">
        <v>106238</v>
      </c>
      <c r="E4" s="72">
        <v>111669</v>
      </c>
      <c r="P4" s="71" t="s">
        <v>250</v>
      </c>
      <c r="U4" s="71" t="s">
        <v>251</v>
      </c>
    </row>
    <row r="5" spans="1:21" s="71" customFormat="1">
      <c r="A5" s="7" t="s">
        <v>37</v>
      </c>
      <c r="B5" s="72"/>
      <c r="C5" s="72"/>
      <c r="D5" s="72"/>
      <c r="E5" s="72"/>
      <c r="P5" s="73" t="s">
        <v>252</v>
      </c>
      <c r="U5" s="71" t="s">
        <v>253</v>
      </c>
    </row>
    <row r="6" spans="1:21" s="71" customFormat="1">
      <c r="A6" s="71" t="s">
        <v>42</v>
      </c>
      <c r="B6" s="72">
        <v>-1588</v>
      </c>
      <c r="C6" s="72">
        <v>-1175</v>
      </c>
      <c r="D6" s="72">
        <v>-1273</v>
      </c>
      <c r="E6" s="72">
        <v>-1366</v>
      </c>
      <c r="P6" s="73" t="s">
        <v>254</v>
      </c>
      <c r="U6" s="71" t="s">
        <v>255</v>
      </c>
    </row>
    <row r="7" spans="1:21" s="71" customFormat="1">
      <c r="A7" s="71" t="s">
        <v>43</v>
      </c>
      <c r="B7" s="72">
        <v>-102</v>
      </c>
      <c r="C7" s="72">
        <v>-9</v>
      </c>
      <c r="D7" s="72">
        <v>-284</v>
      </c>
      <c r="E7" s="72">
        <v>-267</v>
      </c>
      <c r="P7" s="73" t="s">
        <v>256</v>
      </c>
    </row>
    <row r="8" spans="1:21" s="71" customFormat="1">
      <c r="A8" s="71" t="s">
        <v>257</v>
      </c>
      <c r="B8" s="72">
        <v>104</v>
      </c>
      <c r="C8" s="72">
        <v>867</v>
      </c>
      <c r="P8" s="56" t="s">
        <v>258</v>
      </c>
    </row>
    <row r="9" spans="1:21" s="71" customFormat="1">
      <c r="A9" s="71" t="s">
        <v>44</v>
      </c>
      <c r="B9" s="72">
        <v>30341</v>
      </c>
      <c r="C9" s="72">
        <v>35284</v>
      </c>
      <c r="D9" s="72">
        <v>30208</v>
      </c>
      <c r="E9" s="72">
        <v>27598</v>
      </c>
      <c r="P9" s="71" t="s">
        <v>259</v>
      </c>
    </row>
    <row r="10" spans="1:21" s="71" customFormat="1">
      <c r="A10" s="71" t="s">
        <v>45</v>
      </c>
      <c r="B10" s="72">
        <v>1018</v>
      </c>
      <c r="C10" s="72">
        <v>1342</v>
      </c>
      <c r="D10" s="72">
        <v>759</v>
      </c>
      <c r="E10" s="72">
        <v>3458</v>
      </c>
      <c r="P10" s="73" t="s">
        <v>260</v>
      </c>
    </row>
    <row r="11" spans="1:21" s="71" customFormat="1">
      <c r="A11" s="71" t="s">
        <v>46</v>
      </c>
      <c r="B11" s="72">
        <v>-728</v>
      </c>
      <c r="C11" s="72">
        <v>-969</v>
      </c>
      <c r="D11" s="72">
        <v>-1243</v>
      </c>
      <c r="E11" s="72">
        <v>-682</v>
      </c>
      <c r="P11" s="73" t="s">
        <v>261</v>
      </c>
    </row>
    <row r="12" spans="1:21" s="71" customFormat="1">
      <c r="A12" s="71" t="s">
        <v>47</v>
      </c>
      <c r="B12" s="72">
        <v>-32</v>
      </c>
      <c r="C12" s="72">
        <v>-37</v>
      </c>
      <c r="D12" s="72">
        <v>-91</v>
      </c>
      <c r="E12" s="72">
        <v>-200</v>
      </c>
      <c r="P12" s="73" t="s">
        <v>262</v>
      </c>
    </row>
    <row r="13" spans="1:21" s="71" customFormat="1">
      <c r="A13" s="71" t="s">
        <v>263</v>
      </c>
      <c r="B13" s="72">
        <v>590</v>
      </c>
      <c r="C13" s="72">
        <v>424</v>
      </c>
      <c r="D13" s="72">
        <v>531</v>
      </c>
      <c r="E13" s="72">
        <v>545</v>
      </c>
      <c r="P13" s="56" t="s">
        <v>264</v>
      </c>
    </row>
    <row r="14" spans="1:21" s="71" customFormat="1">
      <c r="A14" s="71" t="s">
        <v>48</v>
      </c>
      <c r="B14" s="72">
        <v>-411</v>
      </c>
      <c r="C14" s="72">
        <v>-1503</v>
      </c>
      <c r="D14" s="72">
        <v>-1601</v>
      </c>
      <c r="E14" s="72">
        <v>-964</v>
      </c>
      <c r="P14" s="71" t="s">
        <v>265</v>
      </c>
    </row>
    <row r="15" spans="1:21" s="71" customFormat="1">
      <c r="A15" s="71" t="s">
        <v>49</v>
      </c>
      <c r="B15" s="72">
        <v>-27713</v>
      </c>
      <c r="C15" s="72">
        <v>-29413</v>
      </c>
      <c r="D15" s="72">
        <v>-22681</v>
      </c>
      <c r="E15" s="72">
        <v>-18612</v>
      </c>
      <c r="P15" s="56" t="s">
        <v>266</v>
      </c>
    </row>
    <row r="16" spans="1:21" s="71" customFormat="1">
      <c r="A16" s="71" t="s">
        <v>50</v>
      </c>
      <c r="B16" s="72"/>
      <c r="C16" s="72">
        <v>-37</v>
      </c>
      <c r="D16" s="72">
        <v>-53</v>
      </c>
      <c r="E16" s="72">
        <v>-852</v>
      </c>
      <c r="P16" s="71" t="s">
        <v>267</v>
      </c>
    </row>
    <row r="17" spans="1:18" s="71" customFormat="1">
      <c r="A17" s="71" t="s">
        <v>268</v>
      </c>
      <c r="B17" s="72">
        <v>621</v>
      </c>
      <c r="C17" s="72">
        <v>-768</v>
      </c>
      <c r="D17" s="72">
        <v>85</v>
      </c>
      <c r="E17" s="72">
        <v>34</v>
      </c>
    </row>
    <row r="18" spans="1:18" s="71" customFormat="1">
      <c r="A18" s="57" t="s">
        <v>51</v>
      </c>
      <c r="B18" s="58">
        <f>SUM(B4:B17)</f>
        <v>55310</v>
      </c>
      <c r="C18" s="58">
        <f t="shared" ref="C18" si="1">SUM(C4:C17)</f>
        <v>75034</v>
      </c>
      <c r="D18" s="58">
        <f>SUM(D4:D17)</f>
        <v>110595</v>
      </c>
      <c r="E18" s="58">
        <f>SUM(E4:E17)</f>
        <v>120361</v>
      </c>
      <c r="G18" s="59">
        <f>(B18/C18)-1</f>
        <v>-0.26286750006663651</v>
      </c>
      <c r="H18" s="59">
        <f t="shared" ref="H18:I18" si="2">(C18/D18)-1</f>
        <v>-0.32154256521542568</v>
      </c>
      <c r="I18" s="59">
        <f t="shared" si="2"/>
        <v>-8.1139239454640633E-2</v>
      </c>
      <c r="J18" s="59"/>
      <c r="P18" s="71" t="s">
        <v>269</v>
      </c>
    </row>
    <row r="19" spans="1:18" s="71" customFormat="1">
      <c r="A19" s="60" t="s">
        <v>270</v>
      </c>
      <c r="B19" s="61"/>
      <c r="C19" s="61"/>
      <c r="D19" s="61"/>
      <c r="E19" s="61"/>
      <c r="P19" s="71" t="s">
        <v>271</v>
      </c>
      <c r="R19" s="71" t="s">
        <v>272</v>
      </c>
    </row>
    <row r="20" spans="1:18" s="71" customFormat="1">
      <c r="A20" s="62" t="s">
        <v>273</v>
      </c>
      <c r="B20" s="63"/>
      <c r="C20" s="63"/>
      <c r="D20" s="63"/>
      <c r="E20" s="63">
        <v>1</v>
      </c>
    </row>
    <row r="21" spans="1:18" s="71" customFormat="1">
      <c r="A21" s="73" t="s">
        <v>274</v>
      </c>
      <c r="B21" s="72">
        <v>-4</v>
      </c>
      <c r="C21" s="72">
        <v>-21</v>
      </c>
      <c r="D21" s="72">
        <v>-16</v>
      </c>
      <c r="E21" s="72">
        <v>-87</v>
      </c>
      <c r="P21" s="71" t="s">
        <v>275</v>
      </c>
      <c r="R21" s="71" t="s">
        <v>276</v>
      </c>
    </row>
    <row r="22" spans="1:18" s="71" customFormat="1">
      <c r="A22" s="73" t="s">
        <v>277</v>
      </c>
      <c r="B22" s="72">
        <v>-130</v>
      </c>
      <c r="C22" s="72">
        <v>-1547</v>
      </c>
      <c r="D22" s="72">
        <v>-4282</v>
      </c>
      <c r="E22" s="72">
        <v>-24</v>
      </c>
      <c r="P22" s="56" t="s">
        <v>278</v>
      </c>
    </row>
    <row r="23" spans="1:18" s="71" customFormat="1">
      <c r="A23" s="73" t="s">
        <v>279</v>
      </c>
      <c r="B23" s="72">
        <v>1649</v>
      </c>
      <c r="C23" s="72">
        <v>1087</v>
      </c>
      <c r="D23" s="72">
        <v>-1624</v>
      </c>
      <c r="E23" s="72">
        <v>1035</v>
      </c>
      <c r="P23" s="71" t="s">
        <v>280</v>
      </c>
    </row>
    <row r="24" spans="1:18" s="71" customFormat="1">
      <c r="A24" s="73" t="s">
        <v>281</v>
      </c>
      <c r="B24" s="72">
        <v>6965</v>
      </c>
      <c r="C24" s="72">
        <v>3405</v>
      </c>
      <c r="D24" s="72">
        <v>-8506</v>
      </c>
      <c r="E24" s="72">
        <v>-2619</v>
      </c>
    </row>
    <row r="25" spans="1:18" s="71" customFormat="1">
      <c r="A25" s="73" t="s">
        <v>282</v>
      </c>
      <c r="B25" s="72">
        <v>-60</v>
      </c>
      <c r="C25" s="72">
        <v>-9</v>
      </c>
      <c r="D25" s="72">
        <v>-131</v>
      </c>
      <c r="E25" s="72">
        <v>-5</v>
      </c>
      <c r="P25" s="71" t="s">
        <v>283</v>
      </c>
    </row>
    <row r="26" spans="1:18" s="71" customFormat="1">
      <c r="A26" s="73" t="s">
        <v>284</v>
      </c>
      <c r="B26" s="72">
        <v>57</v>
      </c>
      <c r="C26" s="72">
        <v>-713</v>
      </c>
      <c r="D26" s="72">
        <v>-2153</v>
      </c>
      <c r="E26" s="72">
        <v>-1787</v>
      </c>
      <c r="P26" s="71" t="s">
        <v>285</v>
      </c>
    </row>
    <row r="27" spans="1:18" s="71" customFormat="1">
      <c r="A27" s="73" t="s">
        <v>286</v>
      </c>
      <c r="B27" s="72">
        <v>-7488</v>
      </c>
      <c r="C27" s="72">
        <v>-2422</v>
      </c>
      <c r="D27" s="72">
        <v>7502</v>
      </c>
      <c r="E27" s="72">
        <v>2017</v>
      </c>
      <c r="O27" s="71" t="s">
        <v>287</v>
      </c>
      <c r="Q27" s="71" t="s">
        <v>288</v>
      </c>
    </row>
    <row r="28" spans="1:18" s="71" customFormat="1">
      <c r="A28" s="73" t="s">
        <v>289</v>
      </c>
      <c r="B28" s="72">
        <v>-69</v>
      </c>
      <c r="C28" s="72">
        <v>121</v>
      </c>
      <c r="D28" s="72">
        <v>130</v>
      </c>
      <c r="E28" s="72">
        <v>46</v>
      </c>
      <c r="O28" s="73" t="s">
        <v>290</v>
      </c>
      <c r="Q28" s="73" t="s">
        <v>291</v>
      </c>
    </row>
    <row r="29" spans="1:18" s="71" customFormat="1">
      <c r="A29" s="73" t="s">
        <v>292</v>
      </c>
      <c r="B29" s="72">
        <v>137</v>
      </c>
      <c r="C29" s="72">
        <v>787</v>
      </c>
      <c r="D29" s="72">
        <v>4512</v>
      </c>
      <c r="E29" s="72">
        <v>4804</v>
      </c>
      <c r="O29" s="73" t="s">
        <v>293</v>
      </c>
      <c r="Q29" s="73" t="s">
        <v>294</v>
      </c>
    </row>
    <row r="30" spans="1:18" s="71" customFormat="1">
      <c r="A30" s="73" t="s">
        <v>295</v>
      </c>
      <c r="B30" s="72">
        <v>26801</v>
      </c>
      <c r="C30" s="72">
        <v>-21551</v>
      </c>
      <c r="D30" s="72">
        <v>-8579</v>
      </c>
      <c r="E30" s="72">
        <v>21280</v>
      </c>
      <c r="O30" s="74" t="s">
        <v>296</v>
      </c>
      <c r="P30" s="75"/>
      <c r="Q30" s="74" t="s">
        <v>297</v>
      </c>
    </row>
    <row r="31" spans="1:18" s="71" customFormat="1">
      <c r="A31" s="73" t="s">
        <v>298</v>
      </c>
      <c r="B31" s="72">
        <v>3110</v>
      </c>
      <c r="C31" s="72">
        <v>-2577</v>
      </c>
      <c r="D31" s="72">
        <v>4499</v>
      </c>
      <c r="E31" s="72">
        <v>-1262</v>
      </c>
      <c r="P31" s="71" t="s">
        <v>283</v>
      </c>
    </row>
    <row r="32" spans="1:18" s="71" customFormat="1">
      <c r="A32" s="73" t="s">
        <v>299</v>
      </c>
      <c r="B32" s="72">
        <v>621</v>
      </c>
      <c r="C32" s="72">
        <v>-165</v>
      </c>
      <c r="D32" s="72">
        <v>209</v>
      </c>
      <c r="E32" s="72">
        <v>1111</v>
      </c>
    </row>
    <row r="33" spans="1:9" s="71" customFormat="1">
      <c r="A33" s="73" t="s">
        <v>300</v>
      </c>
      <c r="B33" s="72">
        <v>11776</v>
      </c>
      <c r="C33" s="72">
        <v>-2096</v>
      </c>
      <c r="D33" s="72">
        <v>-4709</v>
      </c>
      <c r="E33" s="72">
        <v>3514</v>
      </c>
    </row>
    <row r="34" spans="1:9" s="71" customFormat="1">
      <c r="A34" s="58" t="s">
        <v>52</v>
      </c>
      <c r="B34" s="58">
        <f>SUM(B18:B33)</f>
        <v>98675</v>
      </c>
      <c r="C34" s="58">
        <f t="shared" ref="C34:E34" si="3">SUM(C18:C33)</f>
        <v>49333</v>
      </c>
      <c r="D34" s="58">
        <f t="shared" si="3"/>
        <v>97447</v>
      </c>
      <c r="E34" s="58">
        <f t="shared" si="3"/>
        <v>148385</v>
      </c>
    </row>
    <row r="35" spans="1:9" s="71" customFormat="1">
      <c r="A35" s="73" t="s">
        <v>301</v>
      </c>
      <c r="B35" s="72">
        <v>-10113</v>
      </c>
      <c r="C35" s="72">
        <v>-14375</v>
      </c>
      <c r="D35" s="72">
        <v>-31438</v>
      </c>
      <c r="E35" s="72">
        <v>-30560</v>
      </c>
    </row>
    <row r="36" spans="1:9" s="71" customFormat="1">
      <c r="A36" s="64" t="s">
        <v>302</v>
      </c>
      <c r="B36" s="65">
        <f>SUM(B34:B35)</f>
        <v>88562</v>
      </c>
      <c r="C36" s="65">
        <f t="shared" ref="C36:E36" si="4">SUM(C34:C35)</f>
        <v>34958</v>
      </c>
      <c r="D36" s="65">
        <f t="shared" si="4"/>
        <v>66009</v>
      </c>
      <c r="E36" s="65">
        <f t="shared" si="4"/>
        <v>117825</v>
      </c>
      <c r="G36" s="76">
        <f>(B36/C36)-1</f>
        <v>1.5333829166428283</v>
      </c>
      <c r="H36" s="76">
        <f t="shared" ref="H36:I36" si="5">(C36/D36)-1</f>
        <v>-0.47040555075822998</v>
      </c>
      <c r="I36" s="76">
        <f t="shared" si="5"/>
        <v>-0.43977084659452581</v>
      </c>
    </row>
    <row r="37" spans="1:9" s="71" customFormat="1">
      <c r="A37" s="66" t="s">
        <v>38</v>
      </c>
      <c r="B37" s="67"/>
      <c r="C37" s="67"/>
      <c r="D37" s="67"/>
      <c r="E37" s="67"/>
    </row>
    <row r="38" spans="1:9" s="71" customFormat="1">
      <c r="A38" s="71" t="s">
        <v>303</v>
      </c>
      <c r="B38" s="72">
        <v>-21320</v>
      </c>
      <c r="C38" s="72">
        <v>-31947</v>
      </c>
      <c r="D38" s="72">
        <v>-47470</v>
      </c>
      <c r="E38" s="72">
        <v>-39116</v>
      </c>
    </row>
    <row r="39" spans="1:9" s="71" customFormat="1">
      <c r="A39" s="71" t="s">
        <v>304</v>
      </c>
      <c r="B39" s="72">
        <v>-2383</v>
      </c>
      <c r="C39" s="72">
        <v>-2423</v>
      </c>
      <c r="D39" s="72">
        <v>-1254</v>
      </c>
      <c r="E39" s="77" t="s">
        <v>305</v>
      </c>
    </row>
    <row r="40" spans="1:9" s="71" customFormat="1">
      <c r="A40" s="71" t="s">
        <v>306</v>
      </c>
      <c r="B40" s="72">
        <v>420</v>
      </c>
      <c r="C40" s="72">
        <v>370</v>
      </c>
      <c r="D40" s="72">
        <v>1702</v>
      </c>
      <c r="E40" s="72">
        <v>264</v>
      </c>
    </row>
    <row r="41" spans="1:9" s="71" customFormat="1">
      <c r="A41" s="71" t="s">
        <v>307</v>
      </c>
      <c r="B41" s="72">
        <v>-653</v>
      </c>
      <c r="C41" s="72">
        <v>-150</v>
      </c>
      <c r="D41" s="72">
        <v>-3</v>
      </c>
      <c r="E41" s="78" t="s">
        <v>305</v>
      </c>
    </row>
    <row r="42" spans="1:9" s="71" customFormat="1">
      <c r="A42" s="71" t="s">
        <v>308</v>
      </c>
      <c r="B42" s="72">
        <v>-218</v>
      </c>
      <c r="C42" s="78" t="s">
        <v>305</v>
      </c>
      <c r="D42" s="78" t="s">
        <v>305</v>
      </c>
      <c r="E42" s="78" t="s">
        <v>305</v>
      </c>
    </row>
    <row r="43" spans="1:9" s="71" customFormat="1">
      <c r="A43" s="71" t="s">
        <v>53</v>
      </c>
      <c r="B43" s="72">
        <v>429195</v>
      </c>
      <c r="C43" s="72">
        <v>469687</v>
      </c>
      <c r="D43" s="72">
        <v>539864</v>
      </c>
      <c r="E43" s="72">
        <v>425643</v>
      </c>
    </row>
    <row r="44" spans="1:9" s="71" customFormat="1">
      <c r="A44" s="71" t="s">
        <v>54</v>
      </c>
      <c r="B44" s="72">
        <v>-448687</v>
      </c>
      <c r="C44" s="72">
        <v>-442050</v>
      </c>
      <c r="D44" s="72">
        <v>-529572</v>
      </c>
      <c r="E44" s="72">
        <v>-470689</v>
      </c>
    </row>
    <row r="45" spans="1:9" s="71" customFormat="1">
      <c r="A45" s="71" t="s">
        <v>309</v>
      </c>
      <c r="B45" s="72">
        <v>29969</v>
      </c>
      <c r="C45" s="72">
        <v>-53</v>
      </c>
      <c r="D45" s="78" t="s">
        <v>305</v>
      </c>
      <c r="E45" s="78" t="s">
        <v>305</v>
      </c>
    </row>
    <row r="46" spans="1:9" s="71" customFormat="1">
      <c r="A46" s="71" t="s">
        <v>310</v>
      </c>
      <c r="B46" s="72">
        <v>670</v>
      </c>
      <c r="C46" s="72">
        <v>963</v>
      </c>
      <c r="D46" s="72">
        <v>1243</v>
      </c>
      <c r="E46" s="72">
        <v>681</v>
      </c>
    </row>
    <row r="47" spans="1:9" s="71" customFormat="1">
      <c r="A47" s="71" t="s">
        <v>311</v>
      </c>
      <c r="B47" s="72">
        <v>32</v>
      </c>
      <c r="C47" s="72">
        <v>37</v>
      </c>
      <c r="D47" s="72">
        <v>91</v>
      </c>
      <c r="E47" s="72">
        <v>200</v>
      </c>
    </row>
    <row r="48" spans="1:9" s="71" customFormat="1">
      <c r="A48" s="64" t="s">
        <v>312</v>
      </c>
      <c r="B48" s="65">
        <f>SUM(B38:B47)</f>
        <v>-12975</v>
      </c>
      <c r="C48" s="65">
        <f t="shared" ref="C48:E48" si="6">SUM(C38:C47)</f>
        <v>-5566</v>
      </c>
      <c r="D48" s="65">
        <f t="shared" si="6"/>
        <v>-35399</v>
      </c>
      <c r="E48" s="65">
        <f t="shared" si="6"/>
        <v>-83017</v>
      </c>
    </row>
    <row r="49" spans="1:5" s="71" customFormat="1">
      <c r="A49" s="66" t="s">
        <v>40</v>
      </c>
      <c r="B49" s="67"/>
      <c r="C49" s="67"/>
      <c r="D49" s="67"/>
      <c r="E49" s="67"/>
    </row>
    <row r="50" spans="1:5" s="71" customFormat="1">
      <c r="A50" s="71" t="s">
        <v>313</v>
      </c>
      <c r="B50" s="72">
        <v>3803</v>
      </c>
      <c r="C50" s="72">
        <v>-456</v>
      </c>
      <c r="D50" s="72">
        <v>388</v>
      </c>
      <c r="E50" s="72">
        <v>-3728</v>
      </c>
    </row>
    <row r="51" spans="1:5" s="71" customFormat="1">
      <c r="A51" s="71" t="s">
        <v>314</v>
      </c>
      <c r="B51" s="72">
        <v>-111</v>
      </c>
      <c r="C51" s="72">
        <v>-98</v>
      </c>
      <c r="D51" s="77" t="s">
        <v>305</v>
      </c>
      <c r="E51" s="72">
        <v>100</v>
      </c>
    </row>
    <row r="52" spans="1:5" s="71" customFormat="1">
      <c r="A52" s="71" t="s">
        <v>315</v>
      </c>
      <c r="B52" s="72">
        <v>-1016</v>
      </c>
      <c r="C52" s="72">
        <v>-1355</v>
      </c>
      <c r="D52" s="72">
        <v>-733</v>
      </c>
      <c r="E52" s="72">
        <v>-3465</v>
      </c>
    </row>
    <row r="53" spans="1:5" s="71" customFormat="1">
      <c r="A53" s="71" t="s">
        <v>316</v>
      </c>
      <c r="B53" s="72">
        <v>-18125</v>
      </c>
      <c r="C53" s="72">
        <v>-24166</v>
      </c>
      <c r="D53" s="72">
        <v>-24166</v>
      </c>
      <c r="E53" s="72">
        <v>-22656</v>
      </c>
    </row>
    <row r="54" spans="1:5" s="71" customFormat="1">
      <c r="A54" s="71" t="s">
        <v>317</v>
      </c>
      <c r="B54" s="79" t="s">
        <v>305</v>
      </c>
      <c r="C54" s="72">
        <v>-4968</v>
      </c>
      <c r="D54" s="72">
        <v>-4968</v>
      </c>
      <c r="E54" s="72">
        <v>-4612</v>
      </c>
    </row>
    <row r="55" spans="1:5" s="71" customFormat="1">
      <c r="A55" s="64" t="s">
        <v>318</v>
      </c>
      <c r="B55" s="65">
        <f>SUM(B50:B54)</f>
        <v>-15449</v>
      </c>
      <c r="C55" s="65">
        <f t="shared" ref="C55:E55" si="7">SUM(C50:C54)</f>
        <v>-31043</v>
      </c>
      <c r="D55" s="65">
        <f t="shared" si="7"/>
        <v>-29479</v>
      </c>
      <c r="E55" s="65">
        <f t="shared" si="7"/>
        <v>-34361</v>
      </c>
    </row>
    <row r="56" spans="1:5" s="71" customFormat="1">
      <c r="A56" s="68" t="s">
        <v>319</v>
      </c>
      <c r="B56" s="69">
        <v>200</v>
      </c>
      <c r="C56" s="69">
        <v>-1651</v>
      </c>
      <c r="D56" s="69">
        <v>1131</v>
      </c>
      <c r="E56" s="69">
        <v>501</v>
      </c>
    </row>
    <row r="57" spans="1:5" s="71" customFormat="1">
      <c r="A57" s="70" t="s">
        <v>320</v>
      </c>
      <c r="B57" s="63">
        <v>208</v>
      </c>
      <c r="C57" s="63">
        <v>1859</v>
      </c>
      <c r="D57" s="63">
        <v>728</v>
      </c>
      <c r="E57" s="63">
        <v>227</v>
      </c>
    </row>
    <row r="58" spans="1:5" s="71" customFormat="1">
      <c r="A58" s="57" t="s">
        <v>321</v>
      </c>
      <c r="B58" s="58">
        <f>SUM(B56:B57)</f>
        <v>408</v>
      </c>
      <c r="C58" s="58">
        <f t="shared" ref="C58:E58" si="8">SUM(C56:C57)</f>
        <v>208</v>
      </c>
      <c r="D58" s="58">
        <f t="shared" si="8"/>
        <v>1859</v>
      </c>
      <c r="E58" s="58">
        <f t="shared" si="8"/>
        <v>728</v>
      </c>
    </row>
    <row r="59" spans="1:5" s="71" customFormat="1">
      <c r="A59" s="66" t="s">
        <v>322</v>
      </c>
      <c r="B59" s="67"/>
      <c r="C59" s="67"/>
      <c r="D59" s="67"/>
      <c r="E59" s="67"/>
    </row>
    <row r="60" spans="1:5" s="71" customFormat="1">
      <c r="A60" s="71" t="s">
        <v>323</v>
      </c>
      <c r="B60" s="72">
        <v>6</v>
      </c>
      <c r="C60" s="72">
        <v>4</v>
      </c>
      <c r="D60" s="72">
        <v>882</v>
      </c>
      <c r="E60" s="72">
        <v>39</v>
      </c>
    </row>
    <row r="61" spans="1:5" s="71" customFormat="1">
      <c r="A61" s="71" t="s">
        <v>324</v>
      </c>
      <c r="B61" s="72">
        <v>402</v>
      </c>
      <c r="C61" s="72">
        <v>204</v>
      </c>
      <c r="D61" s="72">
        <v>977</v>
      </c>
      <c r="E61" s="72">
        <v>689</v>
      </c>
    </row>
    <row r="62" spans="1:5" s="71" customFormat="1">
      <c r="A62" s="58"/>
      <c r="B62" s="58">
        <f>SUM(B60:B61)</f>
        <v>408</v>
      </c>
      <c r="C62" s="58">
        <f t="shared" ref="C62:E62" si="9">SUM(C60:C61)</f>
        <v>208</v>
      </c>
      <c r="D62" s="58">
        <f t="shared" si="9"/>
        <v>1859</v>
      </c>
      <c r="E62" s="58">
        <f t="shared" si="9"/>
        <v>728</v>
      </c>
    </row>
    <row r="63" spans="1:5" s="71" customFormat="1">
      <c r="A63" s="7" t="s">
        <v>325</v>
      </c>
      <c r="B63" s="72"/>
      <c r="C63" s="72"/>
      <c r="D63" s="72"/>
      <c r="E63" s="72"/>
    </row>
    <row r="64" spans="1:5" s="71" customFormat="1">
      <c r="A64" s="71" t="s">
        <v>326</v>
      </c>
      <c r="B64" s="72">
        <v>30022</v>
      </c>
      <c r="C64" s="72">
        <v>53</v>
      </c>
      <c r="D64" s="77" t="s">
        <v>305</v>
      </c>
      <c r="E64" s="77" t="s">
        <v>305</v>
      </c>
    </row>
    <row r="65" spans="1:5" s="71" customFormat="1">
      <c r="A65" s="71" t="s">
        <v>327</v>
      </c>
      <c r="B65" s="72">
        <v>41</v>
      </c>
      <c r="C65" s="72">
        <v>29</v>
      </c>
      <c r="D65" s="72">
        <v>19</v>
      </c>
      <c r="E65" s="77" t="s">
        <v>305</v>
      </c>
    </row>
    <row r="66" spans="1:5" s="71" customFormat="1">
      <c r="A66" s="58"/>
      <c r="B66" s="58">
        <f>SUM(B64:B65)</f>
        <v>30063</v>
      </c>
      <c r="C66" s="58">
        <f t="shared" ref="C66:E66" si="10">SUM(C64:C65)</f>
        <v>82</v>
      </c>
      <c r="D66" s="58">
        <f t="shared" si="10"/>
        <v>19</v>
      </c>
      <c r="E66" s="58">
        <f t="shared" si="10"/>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H57"/>
  <sheetViews>
    <sheetView workbookViewId="0">
      <selection activeCell="E1" sqref="E1"/>
    </sheetView>
  </sheetViews>
  <sheetFormatPr defaultRowHeight="15"/>
  <cols>
    <col min="1" max="1" width="78" bestFit="1" customWidth="1"/>
    <col min="2" max="3" width="11.5703125" bestFit="1" customWidth="1"/>
    <col min="4" max="4" width="8.140625" bestFit="1" customWidth="1"/>
    <col min="5" max="6" width="11.5703125" bestFit="1" customWidth="1"/>
  </cols>
  <sheetData>
    <row r="1" spans="1:8" ht="21">
      <c r="A1" s="16" t="s">
        <v>0</v>
      </c>
      <c r="B1" s="7" t="s">
        <v>56</v>
      </c>
      <c r="C1" s="7" t="s">
        <v>57</v>
      </c>
      <c r="D1" s="7" t="s">
        <v>58</v>
      </c>
      <c r="E1" s="7" t="s">
        <v>59</v>
      </c>
      <c r="F1" s="7" t="s">
        <v>60</v>
      </c>
    </row>
    <row r="2" spans="1:8" ht="18.75">
      <c r="A2" s="17" t="s">
        <v>61</v>
      </c>
      <c r="C2" s="18"/>
    </row>
    <row r="3" spans="1:8">
      <c r="A3" t="s">
        <v>62</v>
      </c>
      <c r="C3" s="18"/>
    </row>
    <row r="4" spans="1:8">
      <c r="A4" t="s">
        <v>63</v>
      </c>
      <c r="B4" s="37">
        <f>Balancesheet!B6/Balancesheet!B29</f>
        <v>0.24899106051712358</v>
      </c>
      <c r="C4" s="37">
        <f>Balancesheet!C6/Balancesheet!C29</f>
        <v>0.21705306696941329</v>
      </c>
      <c r="D4" s="37">
        <f>Balancesheet!D6/Balancesheet!D29</f>
        <v>0.23427394960347794</v>
      </c>
      <c r="E4" s="37">
        <f>Balancesheet!E6/Balancesheet!E29</f>
        <v>0.23245378978023723</v>
      </c>
      <c r="F4" s="37">
        <f>Balancesheet!F6/Balancesheet!F29</f>
        <v>0.19890520420803365</v>
      </c>
      <c r="G4" s="18"/>
      <c r="H4" s="18"/>
    </row>
    <row r="5" spans="1:8">
      <c r="A5" t="s">
        <v>64</v>
      </c>
      <c r="B5" s="37">
        <f>Balancesheet!B7/Balancesheet!B29</f>
        <v>2.4100999797923423E-2</v>
      </c>
      <c r="C5" s="37">
        <f>Balancesheet!C7/Balancesheet!C29</f>
        <v>3.5388491644591388E-2</v>
      </c>
      <c r="D5" s="37">
        <f>Balancesheet!D7/Balancesheet!D29</f>
        <v>2.5120097797829252E-2</v>
      </c>
      <c r="E5" s="37">
        <f>Balancesheet!E7/Balancesheet!E29</f>
        <v>2.1127590656270775E-2</v>
      </c>
      <c r="F5" s="37">
        <f>Balancesheet!F7/Balancesheet!F29</f>
        <v>1.6824559114623886E-2</v>
      </c>
      <c r="G5" s="18"/>
      <c r="H5" s="18"/>
    </row>
    <row r="6" spans="1:8">
      <c r="A6" t="s">
        <v>65</v>
      </c>
      <c r="B6" s="37">
        <f>Balancesheet!B8/Balancesheet!B29</f>
        <v>7.1785298447859429E-3</v>
      </c>
      <c r="C6" s="37">
        <f>Balancesheet!C8/Balancesheet!C29</f>
        <v>5.1735813731153026E-3</v>
      </c>
      <c r="D6" s="37">
        <f>Balancesheet!D8/Balancesheet!D29</f>
        <v>7.0518863131500253E-3</v>
      </c>
      <c r="E6" s="37">
        <f>Balancesheet!E8/Balancesheet!E29</f>
        <v>5.2775756470845245E-3</v>
      </c>
      <c r="F6" s="37">
        <f>Balancesheet!F8/Balancesheet!F29</f>
        <v>3.1452231747675103E-3</v>
      </c>
      <c r="G6" s="18"/>
      <c r="H6" s="18"/>
    </row>
    <row r="7" spans="1:8">
      <c r="A7" t="s">
        <v>66</v>
      </c>
      <c r="B7" s="37">
        <f>Balancesheet!B9/Balancesheet!B29</f>
        <v>0</v>
      </c>
      <c r="C7" s="37">
        <f>Balancesheet!C9/Balancesheet!C29</f>
        <v>0</v>
      </c>
      <c r="D7" s="37">
        <f>Balancesheet!D9/Balancesheet!D29</f>
        <v>0</v>
      </c>
      <c r="E7" s="37">
        <f>Balancesheet!E9/Balancesheet!E29</f>
        <v>1.1142945603880071E-3</v>
      </c>
      <c r="F7" s="37">
        <f>Balancesheet!F9/Balancesheet!F29</f>
        <v>4.1735231690157642E-3</v>
      </c>
      <c r="G7" s="18"/>
      <c r="H7" s="18"/>
    </row>
    <row r="8" spans="1:8">
      <c r="A8" t="s">
        <v>67</v>
      </c>
      <c r="B8" s="37">
        <f>Balancesheet!B10/Balancesheet!B29</f>
        <v>0</v>
      </c>
      <c r="C8" s="37">
        <f>Balancesheet!C10/Balancesheet!C29</f>
        <v>0</v>
      </c>
      <c r="D8" s="37">
        <f>Balancesheet!D10/Balancesheet!D29</f>
        <v>0</v>
      </c>
      <c r="E8" s="37">
        <f>Balancesheet!E10/Balancesheet!E29</f>
        <v>9.7143225356252066E-3</v>
      </c>
      <c r="F8" s="37">
        <f>Balancesheet!F10/Balancesheet!F29</f>
        <v>8.2207884942629844E-3</v>
      </c>
      <c r="G8" s="18"/>
      <c r="H8" s="18"/>
    </row>
    <row r="9" spans="1:8">
      <c r="A9" t="s">
        <v>68</v>
      </c>
      <c r="B9" s="37">
        <f>Balancesheet!B11/Balancesheet!B29</f>
        <v>0</v>
      </c>
      <c r="C9" s="37">
        <f>Balancesheet!C11/Balancesheet!C29</f>
        <v>0</v>
      </c>
      <c r="D9" s="37">
        <f>Balancesheet!D11/Balancesheet!D29</f>
        <v>0</v>
      </c>
      <c r="E9" s="37">
        <f>Balancesheet!E11/Balancesheet!E29</f>
        <v>0</v>
      </c>
      <c r="F9" s="37">
        <f>Balancesheet!F11/Balancesheet!F29</f>
        <v>0</v>
      </c>
      <c r="G9" s="18"/>
      <c r="H9" s="18"/>
    </row>
    <row r="10" spans="1:8">
      <c r="A10" s="20" t="s">
        <v>69</v>
      </c>
      <c r="B10" s="37">
        <f>Balancesheet!B12/Balancesheet!B29</f>
        <v>0.51908276479248661</v>
      </c>
      <c r="C10" s="37">
        <f>Balancesheet!C12/Balancesheet!C29</f>
        <v>0.57936476321362895</v>
      </c>
      <c r="D10" s="37">
        <f>Balancesheet!D12/Balancesheet!D29</f>
        <v>0.50740596573011487</v>
      </c>
      <c r="E10" s="37">
        <f>Balancesheet!E12/Balancesheet!E29</f>
        <v>0.57002217587623005</v>
      </c>
      <c r="F10" s="37">
        <f>Balancesheet!F12/Balancesheet!F29</f>
        <v>0.48439663480760409</v>
      </c>
      <c r="G10" s="18"/>
      <c r="H10" s="18"/>
    </row>
    <row r="11" spans="1:8">
      <c r="A11" s="20" t="s">
        <v>70</v>
      </c>
      <c r="B11" s="37">
        <f>Balancesheet!B13/Balancesheet!B29</f>
        <v>5.7736164971468714E-6</v>
      </c>
      <c r="C11" s="37">
        <f>Balancesheet!C13/Balancesheet!C29</f>
        <v>3.3195902297820358E-6</v>
      </c>
      <c r="D11" s="37">
        <f>Balancesheet!D13/Balancesheet!D29</f>
        <v>3.1265290681223785E-6</v>
      </c>
      <c r="E11" s="37">
        <f>Balancesheet!E13/Balancesheet!E29</f>
        <v>3.1432850786685673E-6</v>
      </c>
      <c r="F11" s="37">
        <f>Balancesheet!F13/Balancesheet!F29</f>
        <v>2.8057298615232028E-6</v>
      </c>
      <c r="G11" s="18"/>
      <c r="H11" s="18"/>
    </row>
    <row r="12" spans="1:8">
      <c r="A12" s="21" t="s">
        <v>71</v>
      </c>
      <c r="B12" s="37">
        <f>Balancesheet!B14/Balancesheet!B29</f>
        <v>4.6381385860413201E-4</v>
      </c>
      <c r="C12" s="37">
        <f>Balancesheet!C14/Balancesheet!C29</f>
        <v>5.4441279768425381E-4</v>
      </c>
      <c r="D12" s="37">
        <f>Balancesheet!D14/Balancesheet!D29</f>
        <v>5.3776299971704917E-4</v>
      </c>
      <c r="E12" s="37">
        <f>Balancesheet!E14/Balancesheet!E29</f>
        <v>5.736495268570135E-4</v>
      </c>
      <c r="F12" s="37">
        <f>Balancesheet!F14/Balancesheet!F29</f>
        <v>5.1765715945103086E-4</v>
      </c>
      <c r="G12" s="18"/>
      <c r="H12" s="18"/>
    </row>
    <row r="13" spans="1:8">
      <c r="A13" t="s">
        <v>72</v>
      </c>
      <c r="B13" s="37">
        <f>Balancesheet!B15/Balancesheet!B29</f>
        <v>3.0856131099585262E-2</v>
      </c>
      <c r="C13" s="37">
        <f>Balancesheet!C15/Balancesheet!C29</f>
        <v>3.0850611800479349E-2</v>
      </c>
      <c r="D13" s="37">
        <f>Balancesheet!D15/Balancesheet!D29</f>
        <v>3.2189180020853948E-2</v>
      </c>
      <c r="E13" s="37">
        <f>Balancesheet!E15/Balancesheet!E29</f>
        <v>2.7057397957179027E-2</v>
      </c>
      <c r="F13" s="37">
        <f>Balancesheet!F15/Balancesheet!F29</f>
        <v>2.3662122787155931E-2</v>
      </c>
      <c r="G13" s="18"/>
      <c r="H13" s="18"/>
    </row>
    <row r="14" spans="1:8">
      <c r="A14" s="7" t="s">
        <v>73</v>
      </c>
      <c r="B14" s="37">
        <f>Balancesheet!B16/Balancesheet!B29</f>
        <v>0.8306790735270061</v>
      </c>
      <c r="C14" s="37">
        <f>Balancesheet!C16/Balancesheet!C29</f>
        <v>0.86837824738914227</v>
      </c>
      <c r="D14" s="37">
        <f>Balancesheet!D16/Balancesheet!D29</f>
        <v>0.8065819689942112</v>
      </c>
      <c r="E14" s="37">
        <f>Balancesheet!E16/Balancesheet!E29</f>
        <v>0.86734393982495051</v>
      </c>
      <c r="F14" s="37">
        <f>Balancesheet!F16/Balancesheet!F29</f>
        <v>0.73984851864477641</v>
      </c>
      <c r="G14" s="18"/>
      <c r="H14" s="18"/>
    </row>
    <row r="15" spans="1:8">
      <c r="A15" s="7" t="s">
        <v>74</v>
      </c>
      <c r="B15" s="37">
        <f>Balancesheet!B17/Balancesheet!B29</f>
        <v>0</v>
      </c>
      <c r="C15" s="37">
        <f>Balancesheet!C17/Balancesheet!C29</f>
        <v>0</v>
      </c>
      <c r="D15" s="37">
        <f>Balancesheet!D17/Balancesheet!D29</f>
        <v>0</v>
      </c>
      <c r="E15" s="37">
        <f>Balancesheet!E17/Balancesheet!E29</f>
        <v>0</v>
      </c>
      <c r="F15" s="37">
        <f>Balancesheet!F17/Balancesheet!F29</f>
        <v>0</v>
      </c>
      <c r="G15" s="18"/>
      <c r="H15" s="18"/>
    </row>
    <row r="16" spans="1:8">
      <c r="A16" t="s">
        <v>75</v>
      </c>
      <c r="B16" s="37">
        <f>Balancesheet!B18/Balancesheet!B29</f>
        <v>6.281117387246081E-2</v>
      </c>
      <c r="C16" s="37">
        <f>Balancesheet!C18/Balancesheet!C29</f>
        <v>5.2452845220785943E-2</v>
      </c>
      <c r="D16" s="37">
        <f>Balancesheet!D18/Balancesheet!D29</f>
        <v>5.1941027408717075E-2</v>
      </c>
      <c r="E16" s="37">
        <f>Balancesheet!E18/Balancesheet!E29</f>
        <v>5.0511019571664539E-2</v>
      </c>
      <c r="F16" s="37">
        <f>Balancesheet!F18/Balancesheet!F29</f>
        <v>4.2773351738921224E-2</v>
      </c>
      <c r="G16" s="18"/>
      <c r="H16" s="18"/>
    </row>
    <row r="17" spans="1:8">
      <c r="A17" t="s">
        <v>68</v>
      </c>
      <c r="B17" s="37">
        <f>Balancesheet!B19/Balancesheet!B29</f>
        <v>0</v>
      </c>
      <c r="C17" s="37">
        <f>Balancesheet!C19/Balancesheet!C29</f>
        <v>0</v>
      </c>
      <c r="D17" s="37">
        <f>Balancesheet!D19/Balancesheet!D29</f>
        <v>0</v>
      </c>
      <c r="E17" s="37">
        <f>Balancesheet!E19/Balancesheet!E29</f>
        <v>0</v>
      </c>
      <c r="F17" s="37">
        <f>Balancesheet!F19/Balancesheet!F29</f>
        <v>0</v>
      </c>
      <c r="G17" s="18"/>
      <c r="H17" s="18"/>
    </row>
    <row r="18" spans="1:8">
      <c r="A18" s="21" t="s">
        <v>32</v>
      </c>
      <c r="B18" s="37">
        <f>Balancesheet!B20/Balancesheet!B29</f>
        <v>4.1931852079945341E-2</v>
      </c>
      <c r="C18" s="37">
        <f>Balancesheet!C20/Balancesheet!C29</f>
        <v>2.0204685933568362E-2</v>
      </c>
      <c r="D18" s="37">
        <f>Balancesheet!D20/Balancesheet!D29</f>
        <v>7.8874512066057306E-2</v>
      </c>
      <c r="E18" s="37">
        <f>Balancesheet!E20/Balancesheet!E29</f>
        <v>1.9155179269406249E-2</v>
      </c>
      <c r="F18" s="37">
        <f>Balancesheet!F20/Balancesheet!F29</f>
        <v>0.11806090397810408</v>
      </c>
      <c r="G18" s="18"/>
      <c r="H18" s="18"/>
    </row>
    <row r="19" spans="1:8">
      <c r="A19" s="21" t="s">
        <v>33</v>
      </c>
      <c r="B19" s="37">
        <f>Balancesheet!B21/Balancesheet!B29</f>
        <v>2.3144503998229423E-2</v>
      </c>
      <c r="C19" s="37">
        <f>Balancesheet!C21/Balancesheet!C29</f>
        <v>2.4322637613612974E-2</v>
      </c>
      <c r="D19" s="37">
        <f>Balancesheet!D21/Balancesheet!D29</f>
        <v>3.6155182143767187E-2</v>
      </c>
      <c r="E19" s="37">
        <f>Balancesheet!E21/Balancesheet!E29</f>
        <v>3.1082374500414126E-2</v>
      </c>
      <c r="F19" s="37">
        <f>Balancesheet!F21/Balancesheet!F29</f>
        <v>1.7955268248817737E-2</v>
      </c>
      <c r="G19" s="18"/>
      <c r="H19" s="18"/>
    </row>
    <row r="20" spans="1:8">
      <c r="A20" s="21" t="s">
        <v>76</v>
      </c>
      <c r="B20" s="37">
        <f>Balancesheet!B22/Balancesheet!B29</f>
        <v>4.5226662560983824E-4</v>
      </c>
      <c r="C20" s="37">
        <f>Balancesheet!C22/Balancesheet!C29</f>
        <v>1.2282483850193531E-3</v>
      </c>
      <c r="D20" s="37">
        <f>Balancesheet!D22/Balancesheet!D29</f>
        <v>2.9358107949669135E-3</v>
      </c>
      <c r="E20" s="37">
        <f>Balancesheet!E22/Balancesheet!E29</f>
        <v>3.2690164818153101E-4</v>
      </c>
      <c r="F20" s="37">
        <f>Balancesheet!F22/Balancesheet!F29</f>
        <v>5.7236889175073333E-4</v>
      </c>
      <c r="G20" s="18"/>
      <c r="H20" s="18"/>
    </row>
    <row r="21" spans="1:8">
      <c r="A21" s="21" t="s">
        <v>77</v>
      </c>
      <c r="B21" s="37">
        <f>Balancesheet!B23/Balancesheet!B29</f>
        <v>0</v>
      </c>
      <c r="C21" s="37">
        <f>Balancesheet!C23/Balancesheet!C29</f>
        <v>0</v>
      </c>
      <c r="D21" s="37">
        <f>Balancesheet!D23/Balancesheet!D29</f>
        <v>0</v>
      </c>
      <c r="E21" s="37">
        <f>Balancesheet!E23/Balancesheet!E29</f>
        <v>1.2887468822541127E-4</v>
      </c>
      <c r="F21" s="37">
        <f>Balancesheet!F23/Balancesheet!F29</f>
        <v>4.217432841348602E-2</v>
      </c>
      <c r="G21" s="18"/>
      <c r="H21" s="18"/>
    </row>
    <row r="22" spans="1:8">
      <c r="A22" s="21" t="s">
        <v>78</v>
      </c>
      <c r="B22" s="37">
        <f>Balancesheet!B24/Balancesheet!B29</f>
        <v>4.8113470809557259E-5</v>
      </c>
      <c r="C22" s="37">
        <f>Balancesheet!C24/Balancesheet!C29</f>
        <v>4.9793853446730539E-5</v>
      </c>
      <c r="D22" s="37">
        <f>Balancesheet!D24/Balancesheet!D29</f>
        <v>2.5168558998385146E-4</v>
      </c>
      <c r="E22" s="37">
        <f>Balancesheet!E24/Balancesheet!E29</f>
        <v>2.6717923168682824E-4</v>
      </c>
      <c r="F22" s="37">
        <f>Balancesheet!F24/Balancesheet!F29</f>
        <v>3.2265893407516831E-4</v>
      </c>
      <c r="G22" s="18"/>
      <c r="H22" s="18"/>
    </row>
    <row r="23" spans="1:8">
      <c r="A23" s="21" t="s">
        <v>79</v>
      </c>
      <c r="B23" s="37">
        <f>Balancesheet!B25/Balancesheet!B29</f>
        <v>1.8302364295955582E-3</v>
      </c>
      <c r="C23" s="37">
        <f>Balancesheet!C25/Balancesheet!C29</f>
        <v>4.7237768969798366E-3</v>
      </c>
      <c r="D23" s="37">
        <f>Balancesheet!D25/Balancesheet!D29</f>
        <v>7.7600451470797435E-3</v>
      </c>
      <c r="E23" s="37">
        <f>Balancesheet!E25/Balancesheet!E29</f>
        <v>1.0366554189448936E-2</v>
      </c>
      <c r="F23" s="37">
        <f>Balancesheet!F25/Balancesheet!F29</f>
        <v>9.016212910004812E-3</v>
      </c>
      <c r="G23" s="18"/>
      <c r="H23" s="18"/>
    </row>
    <row r="24" spans="1:8">
      <c r="A24" s="23" t="s">
        <v>80</v>
      </c>
      <c r="B24" s="37">
        <f>Balancesheet!B26/Balancesheet!B29</f>
        <v>9.4494856669970467E-3</v>
      </c>
      <c r="C24" s="37">
        <f>Balancesheet!C26/Balancesheet!C29</f>
        <v>6.8300568977765382E-3</v>
      </c>
      <c r="D24" s="37">
        <f>Balancesheet!D26/Balancesheet!D29</f>
        <v>6.6860824121797065E-3</v>
      </c>
      <c r="E24" s="37">
        <f>Balancesheet!E26/Balancesheet!E29</f>
        <v>8.2856994673703426E-3</v>
      </c>
      <c r="F24" s="37">
        <f>Balancesheet!F26/Balancesheet!F29</f>
        <v>7.5852906806279782E-3</v>
      </c>
      <c r="G24" s="18"/>
      <c r="H24" s="18"/>
    </row>
    <row r="25" spans="1:8">
      <c r="A25" s="24" t="s">
        <v>81</v>
      </c>
      <c r="B25" s="37">
        <f>Balancesheet!B27/Balancesheet!B29</f>
        <v>2.9653294329346332E-2</v>
      </c>
      <c r="C25" s="37">
        <f>Balancesheet!C27/Balancesheet!C29</f>
        <v>2.1809707809667976E-2</v>
      </c>
      <c r="D25" s="37">
        <f>Balancesheet!D27/Balancesheet!D29</f>
        <v>8.8136854430369855E-3</v>
      </c>
      <c r="E25" s="37">
        <f>Balancesheet!E27/Balancesheet!E29</f>
        <v>1.2532277608651578E-2</v>
      </c>
      <c r="F25" s="37">
        <f>Balancesheet!F27/Balancesheet!F29</f>
        <v>2.1691097559435879E-2</v>
      </c>
      <c r="G25" s="18"/>
      <c r="H25" s="18"/>
    </row>
    <row r="26" spans="1:8">
      <c r="A26" s="25" t="s">
        <v>82</v>
      </c>
      <c r="B26" s="37">
        <f>Balancesheet!B28/Balancesheet!B29</f>
        <v>0.1693209264729939</v>
      </c>
      <c r="C26" s="37">
        <f>Balancesheet!C28/Balancesheet!C29</f>
        <v>0.13162175261085771</v>
      </c>
      <c r="D26" s="37">
        <f>Balancesheet!D28/Balancesheet!D29</f>
        <v>0.19341803100578878</v>
      </c>
      <c r="E26" s="37">
        <f>Balancesheet!E28/Balancesheet!E29</f>
        <v>0.13265606017504955</v>
      </c>
      <c r="F26" s="37">
        <f>Balancesheet!F28/Balancesheet!F29</f>
        <v>0.26015148135522365</v>
      </c>
      <c r="G26" s="18"/>
      <c r="H26" s="18"/>
    </row>
    <row r="27" spans="1:8">
      <c r="A27" s="7" t="s">
        <v>83</v>
      </c>
      <c r="B27" s="37">
        <f>Balancesheet!B29/Balancesheet!B29</f>
        <v>1</v>
      </c>
      <c r="C27" s="37">
        <f>Balancesheet!C29/Balancesheet!C29</f>
        <v>1</v>
      </c>
      <c r="D27" s="37">
        <f>Balancesheet!D29/Balancesheet!D29</f>
        <v>1</v>
      </c>
      <c r="E27" s="37">
        <f>Balancesheet!E29/Balancesheet!E29</f>
        <v>1</v>
      </c>
      <c r="F27" s="37">
        <f>Balancesheet!F29/Balancesheet!F29</f>
        <v>1</v>
      </c>
      <c r="G27" s="18"/>
      <c r="H27" s="18"/>
    </row>
    <row r="28" spans="1:8">
      <c r="A28" s="26" t="s">
        <v>84</v>
      </c>
      <c r="B28" s="37">
        <f>Balancesheet!B30/Balancesheet!B29</f>
        <v>0</v>
      </c>
      <c r="C28" s="37">
        <f>Balancesheet!C30/Balancesheet!C29</f>
        <v>0</v>
      </c>
      <c r="D28" s="37">
        <f>Balancesheet!D30/Balancesheet!D29</f>
        <v>0</v>
      </c>
      <c r="E28" s="37">
        <f>Balancesheet!E30/Balancesheet!E29</f>
        <v>0</v>
      </c>
      <c r="F28" s="37">
        <f>Balancesheet!F30/Balancesheet!F29</f>
        <v>0</v>
      </c>
      <c r="G28" s="18"/>
      <c r="H28" s="18"/>
    </row>
    <row r="29" spans="1:8">
      <c r="A29" t="s">
        <v>85</v>
      </c>
      <c r="B29" s="37">
        <f>Balancesheet!B31/Balancesheet!B29</f>
        <v>0</v>
      </c>
      <c r="C29" s="37">
        <f>Balancesheet!C31/Balancesheet!C29</f>
        <v>0</v>
      </c>
      <c r="D29" s="37">
        <f>Balancesheet!D31/Balancesheet!D29</f>
        <v>0</v>
      </c>
      <c r="E29" s="37">
        <f>Balancesheet!E31/Balancesheet!E29</f>
        <v>0</v>
      </c>
      <c r="F29" s="37">
        <f>Balancesheet!F31/Balancesheet!F29</f>
        <v>0</v>
      </c>
      <c r="G29" s="18"/>
      <c r="H29" s="18"/>
    </row>
    <row r="30" spans="1:8">
      <c r="A30" s="27" t="s">
        <v>86</v>
      </c>
      <c r="B30" s="37">
        <f>Balancesheet!B32/Balancesheet!B29</f>
        <v>2.9060536368972585E-3</v>
      </c>
      <c r="C30" s="37">
        <f>Balancesheet!C32/Balancesheet!C29</f>
        <v>2.5062906234854369E-3</v>
      </c>
      <c r="D30" s="37">
        <f>Balancesheet!D32/Balancesheet!D29</f>
        <v>2.3605294464323959E-3</v>
      </c>
      <c r="E30" s="37">
        <f>Balancesheet!E32/Balancesheet!E29</f>
        <v>2.3731802343947683E-3</v>
      </c>
      <c r="F30" s="37">
        <f>Balancesheet!F32/Balancesheet!F29</f>
        <v>2.1183260454500181E-3</v>
      </c>
      <c r="G30" s="18"/>
      <c r="H30" s="18"/>
    </row>
    <row r="31" spans="1:8">
      <c r="A31" s="27" t="s">
        <v>87</v>
      </c>
      <c r="B31" s="37">
        <f>Balancesheet!B33/Balancesheet!B29</f>
        <v>0.7106186430076693</v>
      </c>
      <c r="C31" s="37">
        <f>Balancesheet!C33/Balancesheet!C29</f>
        <v>0.70389255150344243</v>
      </c>
      <c r="D31" s="37">
        <f>Balancesheet!D33/Balancesheet!D29</f>
        <v>0.73381356819819699</v>
      </c>
      <c r="E31" s="37">
        <f>Balancesheet!E33/Balancesheet!E29</f>
        <v>0.77422254772685484</v>
      </c>
      <c r="F31" s="37">
        <f>Balancesheet!F33/Balancesheet!F29</f>
        <v>0.73439417979397525</v>
      </c>
      <c r="G31" s="18"/>
      <c r="H31" s="18"/>
    </row>
    <row r="32" spans="1:8">
      <c r="A32" s="25" t="s">
        <v>88</v>
      </c>
      <c r="B32" s="37">
        <f>Balancesheet!B34/Balancesheet!B29</f>
        <v>0.71352469664456653</v>
      </c>
      <c r="C32" s="37">
        <f>Balancesheet!C34/Balancesheet!C29</f>
        <v>0.70639884212692783</v>
      </c>
      <c r="D32" s="37">
        <f>Balancesheet!D34/Balancesheet!D29</f>
        <v>0.73617409764462938</v>
      </c>
      <c r="E32" s="37">
        <f>Balancesheet!E34/Balancesheet!E29</f>
        <v>0.77659572796124954</v>
      </c>
      <c r="F32" s="37">
        <f>Balancesheet!F34/Balancesheet!F29</f>
        <v>0.73651250583942529</v>
      </c>
      <c r="G32" s="18"/>
      <c r="H32" s="18"/>
    </row>
    <row r="33" spans="1:8">
      <c r="A33" s="28" t="s">
        <v>89</v>
      </c>
      <c r="B33" s="37">
        <f>Balancesheet!B35/Balancesheet!B29</f>
        <v>2.9637898018687272E-4</v>
      </c>
      <c r="C33" s="37">
        <f>Balancesheet!C35/Balancesheet!C29</f>
        <v>2.672270134974539E-4</v>
      </c>
      <c r="D33" s="37">
        <f>Balancesheet!D35/Balancesheet!D29</f>
        <v>2.7513455799476933E-4</v>
      </c>
      <c r="E33" s="37">
        <f>Balancesheet!E35/Balancesheet!E29</f>
        <v>3.0175536755218244E-4</v>
      </c>
      <c r="F33" s="37">
        <f>Balancesheet!F35/Balancesheet!F29</f>
        <v>0</v>
      </c>
      <c r="G33" s="18"/>
      <c r="H33" s="18"/>
    </row>
    <row r="34" spans="1:8">
      <c r="A34" s="7" t="s">
        <v>90</v>
      </c>
      <c r="B34" s="37">
        <f>Balancesheet!B36/Balancesheet!B29</f>
        <v>0.71382107562475339</v>
      </c>
      <c r="C34" s="37">
        <f>Balancesheet!C36/Balancesheet!C29</f>
        <v>0.70666606914042529</v>
      </c>
      <c r="D34" s="37">
        <f>Balancesheet!D36/Balancesheet!D29</f>
        <v>0.73644923220262415</v>
      </c>
      <c r="E34" s="37">
        <f>Balancesheet!E36/Balancesheet!E29</f>
        <v>0.77689748332880182</v>
      </c>
      <c r="F34" s="37">
        <f>Balancesheet!F36/Balancesheet!F29</f>
        <v>0.73651250583942529</v>
      </c>
      <c r="G34" s="18"/>
      <c r="H34" s="18"/>
    </row>
    <row r="35" spans="1:8">
      <c r="A35" s="7" t="s">
        <v>91</v>
      </c>
      <c r="B35" s="37">
        <f>Balancesheet!B37/Balancesheet!B29</f>
        <v>0</v>
      </c>
      <c r="C35" s="37">
        <f>Balancesheet!C37/Balancesheet!C29</f>
        <v>0</v>
      </c>
      <c r="D35" s="37">
        <f>Balancesheet!D37/Balancesheet!D29</f>
        <v>0</v>
      </c>
      <c r="E35" s="37">
        <f>Balancesheet!E37/Balancesheet!E29</f>
        <v>0</v>
      </c>
      <c r="F35" s="37">
        <f>Balancesheet!F37/Balancesheet!F29</f>
        <v>0</v>
      </c>
      <c r="G35" s="18"/>
      <c r="H35" s="18"/>
    </row>
    <row r="36" spans="1:8">
      <c r="A36" s="29" t="s">
        <v>92</v>
      </c>
      <c r="B36" s="37">
        <f>Balancesheet!B38/Balancesheet!B29</f>
        <v>0</v>
      </c>
      <c r="C36" s="37">
        <f>Balancesheet!C38/Balancesheet!C29</f>
        <v>0</v>
      </c>
      <c r="D36" s="37">
        <f>Balancesheet!D38/Balancesheet!D29</f>
        <v>0</v>
      </c>
      <c r="E36" s="37">
        <f>Balancesheet!E38/Balancesheet!E29</f>
        <v>0</v>
      </c>
      <c r="F36" s="37">
        <f>Balancesheet!F38/Balancesheet!F29</f>
        <v>0</v>
      </c>
      <c r="G36" s="18"/>
      <c r="H36" s="18"/>
    </row>
    <row r="37" spans="1:8">
      <c r="A37" s="30" t="s">
        <v>93</v>
      </c>
      <c r="B37" s="37">
        <f>Balancesheet!B39/Balancesheet!B29</f>
        <v>0</v>
      </c>
      <c r="C37" s="37">
        <f>Balancesheet!C39/Balancesheet!C29</f>
        <v>0</v>
      </c>
      <c r="D37" s="37">
        <f>Balancesheet!D39/Balancesheet!D29</f>
        <v>0</v>
      </c>
      <c r="E37" s="37">
        <f>Balancesheet!E39/Balancesheet!E29</f>
        <v>0</v>
      </c>
      <c r="F37" s="37">
        <f>Balancesheet!F39/Balancesheet!F29</f>
        <v>0</v>
      </c>
      <c r="G37" s="18"/>
      <c r="H37" s="18"/>
    </row>
    <row r="38" spans="1:8">
      <c r="A38" s="31" t="s">
        <v>94</v>
      </c>
      <c r="B38" s="37">
        <f>Balancesheet!B40/Balancesheet!B29</f>
        <v>0</v>
      </c>
      <c r="C38" s="37">
        <f>Balancesheet!C40/Balancesheet!C29</f>
        <v>1.659795114891018E-4</v>
      </c>
      <c r="D38" s="37">
        <f>Balancesheet!D40/Balancesheet!D29</f>
        <v>1.2506116272489515E-4</v>
      </c>
      <c r="E38" s="37">
        <f>Balancesheet!E40/Balancesheet!E29</f>
        <v>8.4868697124051317E-5</v>
      </c>
      <c r="F38" s="37">
        <f>Balancesheet!F40/Balancesheet!F29</f>
        <v>3.9280218061324839E-5</v>
      </c>
      <c r="G38" s="18"/>
      <c r="H38" s="18"/>
    </row>
    <row r="39" spans="1:8">
      <c r="A39" s="31" t="s">
        <v>36</v>
      </c>
      <c r="B39" s="37">
        <f>Balancesheet!B41/Balancesheet!B29</f>
        <v>0</v>
      </c>
      <c r="C39" s="37">
        <f>Balancesheet!C41/Balancesheet!C29</f>
        <v>0</v>
      </c>
      <c r="D39" s="37">
        <f>Balancesheet!D41/Balancesheet!D29</f>
        <v>0</v>
      </c>
      <c r="E39" s="37">
        <f>Balancesheet!E41/Balancesheet!E29</f>
        <v>9.3984223852190164E-4</v>
      </c>
      <c r="F39" s="37">
        <f>Balancesheet!F41/Balancesheet!F29</f>
        <v>5.4992305285854774E-4</v>
      </c>
      <c r="G39" s="18"/>
      <c r="H39" s="18"/>
    </row>
    <row r="40" spans="1:8">
      <c r="A40" s="30" t="s">
        <v>95</v>
      </c>
      <c r="B40" s="37">
        <f>Balancesheet!B42/Balancesheet!B29</f>
        <v>4.2147400429172157E-4</v>
      </c>
      <c r="C40" s="37">
        <f>Balancesheet!C42/Balancesheet!C29</f>
        <v>4.3984570544611972E-4</v>
      </c>
      <c r="D40" s="37">
        <f>Balancesheet!D42/Balancesheet!D29</f>
        <v>6.1748949095416982E-4</v>
      </c>
      <c r="E40" s="37">
        <f>Balancesheet!E42/Balancesheet!E29</f>
        <v>8.1096755029649034E-4</v>
      </c>
      <c r="F40" s="37">
        <f>Balancesheet!F42/Balancesheet!F29</f>
        <v>6.270806240504358E-4</v>
      </c>
      <c r="G40" s="18"/>
      <c r="H40" s="18"/>
    </row>
    <row r="41" spans="1:8">
      <c r="A41" s="30" t="s">
        <v>96</v>
      </c>
      <c r="B41" s="37">
        <f>Balancesheet!B43/Balancesheet!B29</f>
        <v>9.7343174141896246E-3</v>
      </c>
      <c r="C41" s="37">
        <f>Balancesheet!C43/Balancesheet!C29</f>
        <v>9.991966591643928E-3</v>
      </c>
      <c r="D41" s="37">
        <f>Balancesheet!D43/Balancesheet!D29</f>
        <v>9.5968809746016411E-3</v>
      </c>
      <c r="E41" s="37">
        <f>Balancesheet!E43/Balancesheet!E29</f>
        <v>1.0333549696122915E-2</v>
      </c>
      <c r="F41" s="37">
        <f>Balancesheet!F43/Balancesheet!F29</f>
        <v>6.248360401612172E-3</v>
      </c>
      <c r="G41" s="18"/>
      <c r="H41" s="18"/>
    </row>
    <row r="42" spans="1:8">
      <c r="A42" s="30" t="s">
        <v>97</v>
      </c>
      <c r="B42" s="37">
        <f>Balancesheet!B44/Balancesheet!B29</f>
        <v>2.1275776791986219E-2</v>
      </c>
      <c r="C42" s="37">
        <f>Balancesheet!C44/Balancesheet!C29</f>
        <v>2.6322690727056654E-2</v>
      </c>
      <c r="D42" s="37">
        <f>Balancesheet!D44/Balancesheet!D29</f>
        <v>3.1845261823360491E-2</v>
      </c>
      <c r="E42" s="37">
        <f>Balancesheet!E44/Balancesheet!E29</f>
        <v>3.3252812847234775E-2</v>
      </c>
      <c r="F42" s="37">
        <f>Balancesheet!F44/Balancesheet!F29</f>
        <v>2.9874008700568302E-2</v>
      </c>
      <c r="G42" s="18"/>
      <c r="H42" s="18"/>
    </row>
    <row r="43" spans="1:8">
      <c r="A43" s="7" t="s">
        <v>98</v>
      </c>
      <c r="B43" s="37">
        <f>Balancesheet!B45/Balancesheet!B29</f>
        <v>3.1431568210467567E-2</v>
      </c>
      <c r="C43" s="37">
        <f>Balancesheet!C45/Balancesheet!C29</f>
        <v>3.6920482535635804E-2</v>
      </c>
      <c r="D43" s="37">
        <f>Balancesheet!D45/Balancesheet!D29</f>
        <v>4.2184693451641192E-2</v>
      </c>
      <c r="E43" s="37">
        <f>Balancesheet!E45/Balancesheet!E29</f>
        <v>4.5422041029300135E-2</v>
      </c>
      <c r="F43" s="37">
        <f>Balancesheet!F45/Balancesheet!F29</f>
        <v>3.7338652997150779E-2</v>
      </c>
      <c r="G43" s="18"/>
      <c r="H43" s="18"/>
    </row>
    <row r="44" spans="1:8">
      <c r="A44" s="29" t="s">
        <v>99</v>
      </c>
      <c r="B44" s="37">
        <f>Balancesheet!B46/Balancesheet!B29</f>
        <v>0</v>
      </c>
      <c r="C44" s="37">
        <f>Balancesheet!C46/Balancesheet!C29</f>
        <v>0</v>
      </c>
      <c r="D44" s="37">
        <f>Balancesheet!D46/Balancesheet!D29</f>
        <v>0</v>
      </c>
      <c r="E44" s="37">
        <f>Balancesheet!E46/Balancesheet!E29</f>
        <v>0</v>
      </c>
      <c r="F44" s="37">
        <f>Balancesheet!F46/Balancesheet!F29</f>
        <v>0</v>
      </c>
      <c r="G44" s="18"/>
      <c r="H44" s="18"/>
    </row>
    <row r="45" spans="1:8">
      <c r="A45" s="32" t="s">
        <v>93</v>
      </c>
      <c r="B45" s="37">
        <f>Balancesheet!B47/Balancesheet!B29</f>
        <v>0</v>
      </c>
      <c r="C45" s="37">
        <f>Balancesheet!C47/Balancesheet!C29</f>
        <v>0</v>
      </c>
      <c r="D45" s="37">
        <f>Balancesheet!D47/Balancesheet!D29</f>
        <v>0</v>
      </c>
      <c r="E45" s="37">
        <f>Balancesheet!E47/Balancesheet!E29</f>
        <v>0</v>
      </c>
      <c r="F45" s="37">
        <f>Balancesheet!F47/Balancesheet!F29</f>
        <v>0</v>
      </c>
      <c r="G45" s="18"/>
      <c r="H45" s="18"/>
    </row>
    <row r="46" spans="1:8">
      <c r="A46" s="30" t="s">
        <v>94</v>
      </c>
      <c r="B46" s="37">
        <f>Balancesheet!B48/Balancesheet!B29</f>
        <v>9.307069793400756E-3</v>
      </c>
      <c r="C46" s="37">
        <f>Balancesheet!C48/Balancesheet!C29</f>
        <v>1.8390529872992479E-3</v>
      </c>
      <c r="D46" s="37">
        <f>Balancesheet!D48/Balancesheet!D29</f>
        <v>2.3386437429555392E-3</v>
      </c>
      <c r="E46" s="37">
        <f>Balancesheet!E48/Balancesheet!E29</f>
        <v>1.6706560193123436E-3</v>
      </c>
      <c r="F46" s="37">
        <f>Balancesheet!F48/Balancesheet!F29</f>
        <v>6.857203781562707E-3</v>
      </c>
      <c r="G46" s="18"/>
      <c r="H46" s="18"/>
    </row>
    <row r="47" spans="1:8">
      <c r="A47" s="30" t="s">
        <v>100</v>
      </c>
      <c r="B47" s="37">
        <f>Balancesheet!B49/Balancesheet!B29</f>
        <v>0</v>
      </c>
      <c r="C47" s="37">
        <f>Balancesheet!C49/Balancesheet!C29</f>
        <v>0</v>
      </c>
      <c r="D47" s="37">
        <f>Balancesheet!D49/Balancesheet!D29</f>
        <v>0</v>
      </c>
      <c r="E47" s="37">
        <f>Balancesheet!E49/Balancesheet!E29</f>
        <v>0</v>
      </c>
      <c r="F47" s="37">
        <f>Balancesheet!F49/Balancesheet!F29</f>
        <v>0</v>
      </c>
      <c r="G47" s="18"/>
      <c r="H47" s="18"/>
    </row>
    <row r="48" spans="1:8">
      <c r="A48" s="21" t="s">
        <v>34</v>
      </c>
      <c r="B48" s="37">
        <f>Balancesheet!B50/Balancesheet!B29</f>
        <v>1.6012163085420655E-3</v>
      </c>
      <c r="C48" s="37">
        <f>Balancesheet!C50/Balancesheet!C29</f>
        <v>1.1801143266875137E-3</v>
      </c>
      <c r="D48" s="37">
        <f>Balancesheet!D50/Balancesheet!D29</f>
        <v>1.0661464122297311E-3</v>
      </c>
      <c r="E48" s="37">
        <f>Balancesheet!E50/Balancesheet!E29</f>
        <v>7.5596006141979044E-4</v>
      </c>
      <c r="F48" s="37">
        <f>Balancesheet!F50/Balancesheet!F29</f>
        <v>9.7919972167159774E-4</v>
      </c>
      <c r="G48" s="18"/>
      <c r="H48" s="18"/>
    </row>
    <row r="49" spans="1:8">
      <c r="A49" s="21" t="s">
        <v>35</v>
      </c>
      <c r="B49" s="37">
        <f>Balancesheet!B51/Balancesheet!B29</f>
        <v>0.15946728765119658</v>
      </c>
      <c r="C49" s="37">
        <f>Balancesheet!C51/Balancesheet!C29</f>
        <v>0.17308675417106512</v>
      </c>
      <c r="D49" s="37">
        <f>Balancesheet!D51/Balancesheet!D29</f>
        <v>0.14959659958698551</v>
      </c>
      <c r="E49" s="37">
        <f>Balancesheet!E51/Balancesheet!E29</f>
        <v>0.11709837067817948</v>
      </c>
      <c r="F49" s="37">
        <f>Balancesheet!F51/Balancesheet!F29</f>
        <v>0.14166550930309879</v>
      </c>
      <c r="G49" s="18"/>
      <c r="H49" s="18"/>
    </row>
    <row r="50" spans="1:8">
      <c r="A50" s="30" t="s">
        <v>36</v>
      </c>
      <c r="B50" s="37">
        <f>Balancesheet!B52/Balancesheet!B29</f>
        <v>0</v>
      </c>
      <c r="C50" s="37">
        <f>Balancesheet!C52/Balancesheet!C29</f>
        <v>0</v>
      </c>
      <c r="D50" s="37">
        <f>Balancesheet!D52/Balancesheet!D29</f>
        <v>0</v>
      </c>
      <c r="E50" s="37">
        <f>Balancesheet!E52/Balancesheet!E29</f>
        <v>1.6187918155143122E-4</v>
      </c>
      <c r="F50" s="37">
        <f>Balancesheet!F52/Balancesheet!F29</f>
        <v>1.038120048763585E-4</v>
      </c>
      <c r="G50" s="18"/>
      <c r="H50" s="18"/>
    </row>
    <row r="51" spans="1:8">
      <c r="A51" s="30" t="s">
        <v>101</v>
      </c>
      <c r="B51" s="37">
        <f>Balancesheet!B53/Balancesheet!B29</f>
        <v>2.5072891908276478E-2</v>
      </c>
      <c r="C51" s="37">
        <f>Balancesheet!C53/Balancesheet!C29</f>
        <v>2.2138347242416395E-2</v>
      </c>
      <c r="D51" s="37">
        <f>Balancesheet!D53/Balancesheet!D29</f>
        <v>2.2542274581162348E-2</v>
      </c>
      <c r="E51" s="37">
        <f>Balancesheet!E53/Balancesheet!E29</f>
        <v>1.4207648555581924E-2</v>
      </c>
      <c r="F51" s="37">
        <f>Balancesheet!F53/Balancesheet!F29</f>
        <v>1.7844441919287569E-2</v>
      </c>
      <c r="G51" s="18"/>
      <c r="H51" s="18"/>
    </row>
    <row r="52" spans="1:8">
      <c r="A52" s="30" t="s">
        <v>95</v>
      </c>
      <c r="B52" s="37">
        <f>Balancesheet!B54/Balancesheet!B29</f>
        <v>8.6565756680555429E-3</v>
      </c>
      <c r="C52" s="37">
        <f>Balancesheet!C54/Balancesheet!C29</f>
        <v>9.3097907994237183E-3</v>
      </c>
      <c r="D52" s="37">
        <f>Balancesheet!D54/Balancesheet!D29</f>
        <v>9.7766563960186778E-3</v>
      </c>
      <c r="E52" s="37">
        <f>Balancesheet!E54/Balancesheet!E29</f>
        <v>1.0698170765248469E-2</v>
      </c>
      <c r="F52" s="37">
        <f>Balancesheet!F54/Balancesheet!F29</f>
        <v>1.0420480705697175E-2</v>
      </c>
      <c r="G52" s="18"/>
      <c r="H52" s="18"/>
    </row>
    <row r="53" spans="1:8">
      <c r="A53" s="30" t="s">
        <v>102</v>
      </c>
      <c r="B53" s="37">
        <f>Balancesheet!B55/Balancesheet!B29</f>
        <v>1.5465594057024086E-2</v>
      </c>
      <c r="C53" s="37">
        <f>Balancesheet!C55/Balancesheet!C29</f>
        <v>1.4176310076284183E-2</v>
      </c>
      <c r="D53" s="37">
        <f>Balancesheet!D55/Balancesheet!D29</f>
        <v>1.0519207049697743E-2</v>
      </c>
      <c r="E53" s="37">
        <f>Balancesheet!E55/Balancesheet!E29</f>
        <v>1.0941775358845282E-2</v>
      </c>
      <c r="F53" s="37">
        <f>Balancesheet!F55/Balancesheet!F29</f>
        <v>1.1990286563219406E-2</v>
      </c>
      <c r="G53" s="18"/>
      <c r="H53" s="18"/>
    </row>
    <row r="54" spans="1:8">
      <c r="A54" s="30" t="s">
        <v>103</v>
      </c>
      <c r="B54" s="37">
        <f>Balancesheet!B56/Balancesheet!B29</f>
        <v>3.5176720778283502E-2</v>
      </c>
      <c r="C54" s="37">
        <f>Balancesheet!C56/Balancesheet!C29</f>
        <v>3.4683078720762706E-2</v>
      </c>
      <c r="D54" s="37">
        <f>Balancesheet!D56/Balancesheet!D29</f>
        <v>2.5526546576685159E-2</v>
      </c>
      <c r="E54" s="37">
        <f>Balancesheet!E56/Balancesheet!E29</f>
        <v>2.2146015021759391E-2</v>
      </c>
      <c r="F54" s="37">
        <f>Balancesheet!F56/Balancesheet!F29</f>
        <v>3.6287907164010341E-2</v>
      </c>
      <c r="G54" s="18"/>
      <c r="H54" s="18"/>
    </row>
    <row r="55" spans="1:8">
      <c r="A55" s="7" t="s">
        <v>104</v>
      </c>
      <c r="B55" s="37">
        <f>Balancesheet!B57/Balancesheet!B29</f>
        <v>0.254747356164779</v>
      </c>
      <c r="C55" s="37">
        <f>Balancesheet!C57/Balancesheet!C29</f>
        <v>0.25641344832393892</v>
      </c>
      <c r="D55" s="37">
        <f>Balancesheet!D57/Balancesheet!D29</f>
        <v>0.22136607434573471</v>
      </c>
      <c r="E55" s="37">
        <f>Balancesheet!E57/Balancesheet!E29</f>
        <v>0.17768047564189809</v>
      </c>
      <c r="F55" s="37">
        <f>Balancesheet!F57/Balancesheet!F29</f>
        <v>0.22614884116342396</v>
      </c>
      <c r="G55" s="18"/>
      <c r="H55" s="18"/>
    </row>
    <row r="56" spans="1:8">
      <c r="A56" s="7" t="s">
        <v>105</v>
      </c>
      <c r="B56" s="37">
        <f>Balancesheet!B58/Balancesheet!B29</f>
        <v>0.28617892437524656</v>
      </c>
      <c r="C56" s="37">
        <f>Balancesheet!C58/Balancesheet!C29</f>
        <v>0.29333393085957471</v>
      </c>
      <c r="D56" s="37">
        <f>Balancesheet!D58/Balancesheet!D29</f>
        <v>0.26355076779737591</v>
      </c>
      <c r="E56" s="37">
        <f>Balancesheet!E58/Balancesheet!E29</f>
        <v>0.22310251667119824</v>
      </c>
      <c r="F56" s="37">
        <f>Balancesheet!F58/Balancesheet!F29</f>
        <v>0.26348749416057471</v>
      </c>
      <c r="G56" s="18"/>
      <c r="H56" s="18"/>
    </row>
    <row r="57" spans="1:8">
      <c r="A57" s="7" t="s">
        <v>106</v>
      </c>
      <c r="B57" s="37">
        <f>Balancesheet!B59/Balancesheet!B29</f>
        <v>1</v>
      </c>
      <c r="C57" s="37">
        <f>Balancesheet!C59/Balancesheet!C29</f>
        <v>1</v>
      </c>
      <c r="D57" s="37">
        <f>Balancesheet!D59/Balancesheet!D29</f>
        <v>1</v>
      </c>
      <c r="E57" s="37">
        <f>Balancesheet!E59/Balancesheet!E29</f>
        <v>1</v>
      </c>
      <c r="F57" s="37">
        <f>Balancesheet!F59/Balancesheet!F29</f>
        <v>1</v>
      </c>
      <c r="G57" s="18"/>
      <c r="H57" s="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G1" sqref="G1"/>
    </sheetView>
  </sheetViews>
  <sheetFormatPr defaultRowHeight="15"/>
  <cols>
    <col min="1" max="1" width="67.5703125" bestFit="1" customWidth="1"/>
    <col min="2" max="8" width="13.28515625" bestFit="1" customWidth="1"/>
    <col min="10" max="10" width="18.5703125" bestFit="1" customWidth="1"/>
  </cols>
  <sheetData>
    <row r="1" spans="1:10" ht="23.25">
      <c r="A1" s="1" t="s">
        <v>0</v>
      </c>
      <c r="B1" s="1" t="s">
        <v>1</v>
      </c>
      <c r="C1" s="1" t="s">
        <v>2</v>
      </c>
      <c r="D1" s="1" t="s">
        <v>3</v>
      </c>
      <c r="E1" s="1" t="s">
        <v>4</v>
      </c>
      <c r="F1" s="1" t="s">
        <v>5</v>
      </c>
      <c r="G1" s="1" t="s">
        <v>344</v>
      </c>
      <c r="H1" s="1" t="s">
        <v>345</v>
      </c>
      <c r="J1" s="134"/>
    </row>
    <row r="2" spans="1:10">
      <c r="A2" s="2" t="s">
        <v>6</v>
      </c>
      <c r="B2" s="37">
        <f>'Profit&amp;Loss'!B2/'Profit&amp;Loss'!B4</f>
        <v>1.1355863993537489</v>
      </c>
      <c r="C2" s="37">
        <f>'Profit&amp;Loss'!C2/'Profit&amp;Loss'!C4</f>
        <v>1.0279628715414475</v>
      </c>
      <c r="D2" s="37">
        <f>'Profit&amp;Loss'!D2/'Profit&amp;Loss'!D4</f>
        <v>1</v>
      </c>
      <c r="E2" s="37">
        <f>'Profit&amp;Loss'!E2/'Profit&amp;Loss'!E4</f>
        <v>1</v>
      </c>
      <c r="F2" s="37">
        <f>'Profit&amp;Loss'!F2/'Profit&amp;Loss'!F4</f>
        <v>1</v>
      </c>
      <c r="G2" s="91"/>
      <c r="H2" s="91"/>
    </row>
    <row r="3" spans="1:10">
      <c r="A3" t="s">
        <v>7</v>
      </c>
      <c r="B3" s="37">
        <f>'Profit&amp;Loss'!B3/'Profit&amp;Loss'!B4</f>
        <v>-0.135586399353749</v>
      </c>
      <c r="C3" s="37">
        <f>'Profit&amp;Loss'!C3/'Profit&amp;Loss'!C4</f>
        <v>-2.7962871541447498E-2</v>
      </c>
      <c r="D3" s="37">
        <f>'Profit&amp;Loss'!D3/'Profit&amp;Loss'!D4</f>
        <v>0</v>
      </c>
      <c r="E3" s="37">
        <f>'Profit&amp;Loss'!E3/'Profit&amp;Loss'!E4</f>
        <v>0</v>
      </c>
      <c r="F3" s="37">
        <f>'Profit&amp;Loss'!F3/'Profit&amp;Loss'!F4</f>
        <v>0</v>
      </c>
      <c r="G3" s="91"/>
      <c r="H3" s="91"/>
    </row>
    <row r="4" spans="1:10">
      <c r="A4" s="3" t="s">
        <v>8</v>
      </c>
      <c r="B4" s="37">
        <f>'Profit&amp;Loss'!B4/'Profit&amp;Loss'!B4</f>
        <v>1</v>
      </c>
      <c r="C4" s="37">
        <f>'Profit&amp;Loss'!C4/'Profit&amp;Loss'!C4</f>
        <v>1</v>
      </c>
      <c r="D4" s="37">
        <f>'Profit&amp;Loss'!D4/'Profit&amp;Loss'!D4</f>
        <v>1</v>
      </c>
      <c r="E4" s="37">
        <f>'Profit&amp;Loss'!E4/'Profit&amp;Loss'!E4</f>
        <v>1</v>
      </c>
      <c r="F4" s="37">
        <f>'Profit&amp;Loss'!F4/'Profit&amp;Loss'!F4</f>
        <v>1</v>
      </c>
      <c r="G4" s="91"/>
      <c r="H4" s="91"/>
    </row>
    <row r="5" spans="1:10">
      <c r="A5" t="s">
        <v>9</v>
      </c>
      <c r="B5" s="37">
        <f>'Profit&amp;Loss'!B5/'Profit&amp;Loss'!B4</f>
        <v>0.62609825952853049</v>
      </c>
      <c r="C5" s="37">
        <f>'Profit&amp;Loss'!C5/'Profit&amp;Loss'!C4</f>
        <v>0.56313166118276792</v>
      </c>
      <c r="D5" s="37">
        <f>'Profit&amp;Loss'!D5/'Profit&amp;Loss'!D4</f>
        <v>0.52313796569011894</v>
      </c>
      <c r="E5" s="37">
        <f>'Profit&amp;Loss'!E5/'Profit&amp;Loss'!E4</f>
        <v>0.45776896642876025</v>
      </c>
      <c r="F5" s="37">
        <f>'Profit&amp;Loss'!F5/'Profit&amp;Loss'!F4</f>
        <v>0.47314841129994883</v>
      </c>
      <c r="G5" s="49">
        <v>0.5</v>
      </c>
      <c r="H5" s="49">
        <v>0.49</v>
      </c>
    </row>
    <row r="6" spans="1:10">
      <c r="A6" t="s">
        <v>10</v>
      </c>
      <c r="B6" s="37">
        <f>'Profit&amp;Loss'!B6/'Profit&amp;Loss'!B4</f>
        <v>6.5999853124770511E-2</v>
      </c>
      <c r="C6" s="37">
        <f>'Profit&amp;Loss'!C6/'Profit&amp;Loss'!C4</f>
        <v>0.12532483642277728</v>
      </c>
      <c r="D6" s="37">
        <f>'Profit&amp;Loss'!D6/'Profit&amp;Loss'!D4</f>
        <v>0.17458884493165328</v>
      </c>
      <c r="E6" s="37">
        <f>'Profit&amp;Loss'!E6/'Profit&amp;Loss'!E4</f>
        <v>0.2480465239228126</v>
      </c>
      <c r="F6" s="37">
        <f>'Profit&amp;Loss'!F6/'Profit&amp;Loss'!F4</f>
        <v>0.24518416415619848</v>
      </c>
      <c r="G6" s="91"/>
      <c r="H6" s="91"/>
    </row>
    <row r="7" spans="1:10">
      <c r="A7" t="s">
        <v>11</v>
      </c>
      <c r="B7" s="37">
        <f>'Profit&amp;Loss'!B7/'Profit&amp;Loss'!B4</f>
        <v>-5.5709774546522728E-3</v>
      </c>
      <c r="C7" s="37">
        <f>'Profit&amp;Loss'!C7/'Profit&amp;Loss'!C4</f>
        <v>5.1121797682979696E-4</v>
      </c>
      <c r="D7" s="37">
        <f>'Profit&amp;Loss'!D7/'Profit&amp;Loss'!D4</f>
        <v>2.4585068869563196E-3</v>
      </c>
      <c r="E7" s="37">
        <f>'Profit&amp;Loss'!E7/'Profit&amp;Loss'!E4</f>
        <v>-3.154903515728258E-3</v>
      </c>
      <c r="F7" s="37">
        <f>'Profit&amp;Loss'!F7/'Profit&amp;Loss'!F4</f>
        <v>3.8879099641903028E-3</v>
      </c>
      <c r="G7" s="91"/>
      <c r="H7" s="91"/>
    </row>
    <row r="8" spans="1:10">
      <c r="A8" s="2" t="s">
        <v>12</v>
      </c>
      <c r="B8" s="37">
        <f>'Profit&amp;Loss'!B8/'Profit&amp;Loss'!B4</f>
        <v>0.68652713519864872</v>
      </c>
      <c r="C8" s="37">
        <f>'Profit&amp;Loss'!C8/'Profit&amp;Loss'!C4</f>
        <v>0.68896771558237502</v>
      </c>
      <c r="D8" s="37">
        <f>'Profit&amp;Loss'!D8/'Profit&amp;Loss'!D4</f>
        <v>0.70018531750872848</v>
      </c>
      <c r="E8" s="37">
        <f>'Profit&amp;Loss'!E8/'Profit&amp;Loss'!E4</f>
        <v>0.70266058683584454</v>
      </c>
      <c r="F8" s="37">
        <f>'Profit&amp;Loss'!F8/'Profit&amp;Loss'!F4</f>
        <v>0.72222048542033768</v>
      </c>
      <c r="G8" s="91"/>
      <c r="H8" s="91"/>
    </row>
    <row r="9" spans="1:10">
      <c r="A9" s="3" t="s">
        <v>13</v>
      </c>
      <c r="B9" s="37">
        <f>'Profit&amp;Loss'!B9/'Profit&amp;Loss'!B4</f>
        <v>0.31347286480135123</v>
      </c>
      <c r="C9" s="37">
        <f>'Profit&amp;Loss'!C9/'Profit&amp;Loss'!C4</f>
        <v>0.31103228441762498</v>
      </c>
      <c r="D9" s="37">
        <f>'Profit&amp;Loss'!D9/'Profit&amp;Loss'!D4</f>
        <v>0.29981468249127147</v>
      </c>
      <c r="E9" s="37">
        <f>'Profit&amp;Loss'!E9/'Profit&amp;Loss'!E4</f>
        <v>0.29733941316415541</v>
      </c>
      <c r="F9" s="37">
        <f>'Profit&amp;Loss'!F9/'Profit&amp;Loss'!F4</f>
        <v>0.27777951457966238</v>
      </c>
      <c r="G9" s="91"/>
      <c r="H9" s="91"/>
    </row>
    <row r="10" spans="1:10">
      <c r="A10" t="s">
        <v>55</v>
      </c>
      <c r="B10" s="37">
        <f>'Profit&amp;Loss'!B10/'Profit&amp;Loss'!B4</f>
        <v>-1.5216273775427774E-3</v>
      </c>
      <c r="C10" s="37">
        <f>'Profit&amp;Loss'!C10/'Profit&amp;Loss'!C4</f>
        <v>-1.2417083701919823E-3</v>
      </c>
      <c r="D10" s="37">
        <f>'Profit&amp;Loss'!D10/'Profit&amp;Loss'!D4</f>
        <v>-1.4186374806113736E-3</v>
      </c>
      <c r="E10" s="37">
        <f>'Profit&amp;Loss'!E10/'Profit&amp;Loss'!E4</f>
        <v>-1.6085117631509385E-3</v>
      </c>
      <c r="F10" s="37">
        <f>'Profit&amp;Loss'!F10/'Profit&amp;Loss'!F4</f>
        <v>-1.0345023588927413E-3</v>
      </c>
      <c r="G10" s="91"/>
      <c r="H10" s="91"/>
    </row>
    <row r="11" spans="1:10">
      <c r="A11" t="s">
        <v>14</v>
      </c>
      <c r="B11" s="37">
        <f>'Profit&amp;Loss'!B11/'Profit&amp;Loss'!B4</f>
        <v>3.466696041712565E-2</v>
      </c>
      <c r="C11" s="37">
        <f>'Profit&amp;Loss'!C11/'Profit&amp;Loss'!C4</f>
        <v>3.5877979285648058E-2</v>
      </c>
      <c r="D11" s="37">
        <f>'Profit&amp;Loss'!D11/'Profit&amp;Loss'!D4</f>
        <v>3.8167273741264225E-2</v>
      </c>
      <c r="E11" s="37">
        <f>'Profit&amp;Loss'!E11/'Profit&amp;Loss'!E4</f>
        <v>4.5151995770552469E-2</v>
      </c>
      <c r="F11" s="37">
        <f>'Profit&amp;Loss'!F11/'Profit&amp;Loss'!F4</f>
        <v>4.8763712840334227E-2</v>
      </c>
      <c r="G11" s="91"/>
      <c r="H11" s="91"/>
    </row>
    <row r="12" spans="1:10">
      <c r="A12" t="s">
        <v>15</v>
      </c>
      <c r="B12" s="37">
        <f>'Profit&amp;Loss'!B12/'Profit&amp;Loss'!B4</f>
        <v>0.12819270030109423</v>
      </c>
      <c r="C12" s="37">
        <f>'Profit&amp;Loss'!C12/'Profit&amp;Loss'!C4</f>
        <v>0.12524339238235094</v>
      </c>
      <c r="D12" s="37">
        <f>'Profit&amp;Loss'!D12/'Profit&amp;Loss'!D4</f>
        <v>0.13522368810889002</v>
      </c>
      <c r="E12" s="37">
        <f>'Profit&amp;Loss'!E12/'Profit&amp;Loss'!E4</f>
        <v>0.15714512291831881</v>
      </c>
      <c r="F12" s="37">
        <f>'Profit&amp;Loss'!F12/'Profit&amp;Loss'!F4</f>
        <v>0.15400301256181437</v>
      </c>
      <c r="G12" s="91"/>
      <c r="H12" s="91"/>
    </row>
    <row r="13" spans="1:10">
      <c r="A13" s="2" t="s">
        <v>16</v>
      </c>
      <c r="B13" s="37">
        <f>'Profit&amp;Loss'!B13/'Profit&amp;Loss'!B4</f>
        <v>0.16133803334067709</v>
      </c>
      <c r="C13" s="37">
        <f>'Profit&amp;Loss'!C13/'Profit&amp;Loss'!C4</f>
        <v>0.15987966329780703</v>
      </c>
      <c r="D13" s="37">
        <f>'Profit&amp;Loss'!D13/'Profit&amp;Loss'!D4</f>
        <v>0.17197232436954285</v>
      </c>
      <c r="E13" s="37">
        <f>'Profit&amp;Loss'!E13/'Profit&amp;Loss'!E4</f>
        <v>0.20068860692572033</v>
      </c>
      <c r="F13" s="37">
        <f>'Profit&amp;Loss'!F13/'Profit&amp;Loss'!F4</f>
        <v>0.20173222304325583</v>
      </c>
      <c r="G13" s="91"/>
      <c r="H13" s="91"/>
    </row>
    <row r="14" spans="1:10">
      <c r="A14" s="3" t="s">
        <v>17</v>
      </c>
      <c r="B14" s="37">
        <f>'Profit&amp;Loss'!B14/'Profit&amp;Loss'!B4</f>
        <v>0.15213483146067416</v>
      </c>
      <c r="C14" s="37">
        <f>'Profit&amp;Loss'!C14/'Profit&amp;Loss'!C4</f>
        <v>0.15115262111981798</v>
      </c>
      <c r="D14" s="37">
        <f>'Profit&amp;Loss'!D14/'Profit&amp;Loss'!D4</f>
        <v>0.12784235812172862</v>
      </c>
      <c r="E14" s="37">
        <f>'Profit&amp;Loss'!E14/'Profit&amp;Loss'!E4</f>
        <v>9.6650806238435111E-2</v>
      </c>
      <c r="F14" s="37">
        <f>'Profit&amp;Loss'!F14/'Profit&amp;Loss'!F4</f>
        <v>7.6047291536406519E-2</v>
      </c>
      <c r="G14" s="49">
        <v>0.06</v>
      </c>
      <c r="H14" s="49">
        <v>0.06</v>
      </c>
    </row>
    <row r="15" spans="1:10">
      <c r="A15" s="4" t="s">
        <v>18</v>
      </c>
      <c r="B15" s="37">
        <f>'Profit&amp;Loss'!B15/'Profit&amp;Loss'!B4</f>
        <v>3.3628552544613353E-2</v>
      </c>
      <c r="C15" s="37">
        <f>'Profit&amp;Loss'!C15/'Profit&amp;Loss'!C4</f>
        <v>2.5633571985254868E-2</v>
      </c>
      <c r="D15" s="37">
        <f>'Profit&amp;Loss'!D15/'Profit&amp;Loss'!D4</f>
        <v>2.9762340461376696E-2</v>
      </c>
      <c r="E15" s="37">
        <f>'Profit&amp;Loss'!E15/'Profit&amp;Loss'!E4</f>
        <v>4.4070843246100978E-2</v>
      </c>
      <c r="F15" s="37">
        <f>'Profit&amp;Loss'!F15/'Profit&amp;Loss'!F4</f>
        <v>4.1725402148581822E-2</v>
      </c>
      <c r="G15" s="91"/>
      <c r="H15" s="91"/>
    </row>
    <row r="16" spans="1:10">
      <c r="A16" s="4" t="s">
        <v>19</v>
      </c>
      <c r="B16" s="37">
        <f>'Profit&amp;Loss'!B17/'Profit&amp;Loss'!B4</f>
        <v>-3.8244841007564076E-2</v>
      </c>
      <c r="C16" s="37">
        <f>'Profit&amp;Loss'!C17/'Profit&amp;Loss'!C4</f>
        <v>-3.4579886579776314E-2</v>
      </c>
      <c r="D16" s="37">
        <f>'Profit&amp;Loss'!D17/'Profit&amp;Loss'!D4</f>
        <v>-3.5097625728344281E-2</v>
      </c>
      <c r="E16" s="37">
        <f>'Profit&amp;Loss'!E17/'Profit&amp;Loss'!E4</f>
        <v>-4.663494581020354E-2</v>
      </c>
      <c r="F16" s="37">
        <f>'Profit&amp;Loss'!F17/'Profit&amp;Loss'!F4</f>
        <v>-4.3115159438413007E-2</v>
      </c>
      <c r="G16" s="91"/>
      <c r="H16" s="91"/>
    </row>
    <row r="17" spans="1:8">
      <c r="A17" s="5" t="s">
        <v>20</v>
      </c>
      <c r="B17" s="37">
        <f>'Profit&amp;Loss'!B19/'Profit&amp;Loss'!B4</f>
        <v>0.14751865826624086</v>
      </c>
      <c r="C17" s="37">
        <f>'Profit&amp;Loss'!C19/'Profit&amp;Loss'!C4</f>
        <v>0.14220637734194203</v>
      </c>
      <c r="D17" s="37">
        <f>'Profit&amp;Loss'!D19/'Profit&amp;Loss'!D4</f>
        <v>0.12250715181797403</v>
      </c>
      <c r="E17" s="37">
        <f>'Profit&amp;Loss'!E19/'Profit&amp;Loss'!E4</f>
        <v>9.4086821143328586E-2</v>
      </c>
      <c r="F17" s="37">
        <f>'Profit&amp;Loss'!F19/'Profit&amp;Loss'!F4</f>
        <v>7.4657624969946518E-2</v>
      </c>
      <c r="G17" s="91"/>
      <c r="H17" s="91"/>
    </row>
    <row r="18" spans="1:8">
      <c r="A18" s="4" t="s">
        <v>21</v>
      </c>
      <c r="B18" s="37">
        <f>'Profit&amp;Loss'!B20/'Profit&amp;Loss'!B4</f>
        <v>-1.313064551663362E-3</v>
      </c>
      <c r="C18" s="37">
        <f>'Profit&amp;Loss'!C20/'Profit&amp;Loss'!C4</f>
        <v>4.3328229506799949E-3</v>
      </c>
      <c r="D18" s="37">
        <f>'Profit&amp;Loss'!D20/'Profit&amp;Loss'!D4</f>
        <v>-8.8185573119085381E-4</v>
      </c>
      <c r="E18" s="37">
        <f>'Profit&amp;Loss'!E20/'Profit&amp;Loss'!E4</f>
        <v>-1.7737245572297118E-3</v>
      </c>
      <c r="F18" s="37">
        <f>'Profit&amp;Loss'!F20/'Profit&amp;Loss'!F4</f>
        <v>-1.4465980787813336E-3</v>
      </c>
      <c r="G18" s="91"/>
      <c r="H18" s="91"/>
    </row>
    <row r="19" spans="1:8">
      <c r="A19" s="5" t="s">
        <v>22</v>
      </c>
      <c r="B19" s="37">
        <f>'Profit&amp;Loss'!B21/'Profit&amp;Loss'!B4</f>
        <v>0.1462055937145775</v>
      </c>
      <c r="C19" s="37">
        <f>'Profit&amp;Loss'!C21/'Profit&amp;Loss'!C4</f>
        <v>0.13787355439126203</v>
      </c>
      <c r="D19" s="37">
        <f>'Profit&amp;Loss'!D21/'Profit&amp;Loss'!D4</f>
        <v>0.12162529608678317</v>
      </c>
      <c r="E19" s="37">
        <f>'Profit&amp;Loss'!E21/'Profit&amp;Loss'!E4</f>
        <v>9.2313096586098875E-2</v>
      </c>
      <c r="F19" s="37">
        <f>'Profit&amp;Loss'!F21/'Profit&amp;Loss'!F4</f>
        <v>7.3211026891165182E-2</v>
      </c>
      <c r="G19" s="91"/>
      <c r="H19" s="91"/>
    </row>
    <row r="20" spans="1:8">
      <c r="A20" t="s">
        <v>23</v>
      </c>
      <c r="B20" s="37">
        <f>'Profit&amp;Loss'!B22/'Profit&amp;Loss'!B4</f>
        <v>0</v>
      </c>
      <c r="C20" s="37">
        <f>'Profit&amp;Loss'!C22/'Profit&amp;Loss'!C4</f>
        <v>0</v>
      </c>
      <c r="D20" s="37">
        <f>'Profit&amp;Loss'!D22/'Profit&amp;Loss'!D4</f>
        <v>0</v>
      </c>
      <c r="E20" s="37">
        <f>'Profit&amp;Loss'!E22/'Profit&amp;Loss'!E4</f>
        <v>0</v>
      </c>
      <c r="F20" s="37">
        <f>'Profit&amp;Loss'!F22/'Profit&amp;Loss'!F4</f>
        <v>0</v>
      </c>
      <c r="G20" s="91"/>
      <c r="H20" s="91"/>
    </row>
    <row r="21" spans="1:8">
      <c r="A21" t="s">
        <v>24</v>
      </c>
      <c r="B21" s="37">
        <f>'Profit&amp;Loss'!B23/'Profit&amp;Loss'!B4</f>
        <v>2.5380039656311961E-3</v>
      </c>
      <c r="C21" s="37">
        <f>'Profit&amp;Loss'!C23/'Profit&amp;Loss'!C4</f>
        <v>5.4254260776299534E-4</v>
      </c>
      <c r="D21" s="37">
        <f>'Profit&amp;Loss'!D23/'Profit&amp;Loss'!D4</f>
        <v>1.8090242074626606E-3</v>
      </c>
      <c r="E21" s="37">
        <f>'Profit&amp;Loss'!E23/'Profit&amp;Loss'!E4</f>
        <v>1.5648955855141421E-3</v>
      </c>
      <c r="F21" s="37">
        <f>'Profit&amp;Loss'!F23/'Profit&amp;Loss'!F4</f>
        <v>2.4015233331438641E-3</v>
      </c>
      <c r="G21" s="91"/>
      <c r="H21" s="91"/>
    </row>
    <row r="22" spans="1:8">
      <c r="A22" s="5" t="s">
        <v>25</v>
      </c>
      <c r="B22" s="37">
        <f>'Profit&amp;Loss'!B24/'Profit&amp;Loss'!B4</f>
        <v>0.1487435976802087</v>
      </c>
      <c r="C22" s="37">
        <f>'Profit&amp;Loss'!C24/'Profit&amp;Loss'!C4</f>
        <v>0.13841609699902502</v>
      </c>
      <c r="D22" s="37">
        <f>'Profit&amp;Loss'!D24/'Profit&amp;Loss'!D4</f>
        <v>0.12343432029424584</v>
      </c>
      <c r="E22" s="37">
        <f>'Profit&amp;Loss'!E24/'Profit&amp;Loss'!E4</f>
        <v>9.3877992171613009E-2</v>
      </c>
      <c r="F22" s="37">
        <f>'Profit&amp;Loss'!F24/'Profit&amp;Loss'!F4</f>
        <v>7.5612550224309044E-2</v>
      </c>
      <c r="G22" s="91"/>
      <c r="H22" s="91"/>
    </row>
    <row r="23" spans="1:8">
      <c r="A23" t="s">
        <v>26</v>
      </c>
      <c r="B23" s="37">
        <f>'Profit&amp;Loss'!B25/'Profit&amp;Loss'!B4</f>
        <v>0</v>
      </c>
      <c r="C23" s="37">
        <f>'Profit&amp;Loss'!C25/'Profit&amp;Loss'!C4</f>
        <v>4.1981270376672424E-2</v>
      </c>
      <c r="D23" s="37">
        <f>'Profit&amp;Loss'!D25/'Profit&amp;Loss'!D4</f>
        <v>0</v>
      </c>
      <c r="E23" s="37">
        <f>'Profit&amp;Loss'!E25/'Profit&amp;Loss'!E4</f>
        <v>0</v>
      </c>
      <c r="F23" s="37">
        <f>'Profit&amp;Loss'!F25/'Profit&amp;Loss'!F4</f>
        <v>0</v>
      </c>
      <c r="G23" s="91"/>
      <c r="H23" s="91"/>
    </row>
    <row r="24" spans="1:8">
      <c r="A24" t="s">
        <v>27</v>
      </c>
      <c r="B24" s="37">
        <f>'Profit&amp;Loss'!B26/'Profit&amp;Loss'!B4</f>
        <v>0</v>
      </c>
      <c r="C24" s="37">
        <f>'Profit&amp;Loss'!C26/'Profit&amp;Loss'!C4</f>
        <v>-8.0566950760186144E-4</v>
      </c>
      <c r="D24" s="37">
        <f>'Profit&amp;Loss'!D26/'Profit&amp;Loss'!D4</f>
        <v>0</v>
      </c>
      <c r="E24" s="37">
        <f>'Profit&amp;Loss'!E26/'Profit&amp;Loss'!E4</f>
        <v>0</v>
      </c>
      <c r="F24" s="37">
        <f>'Profit&amp;Loss'!F26/'Profit&amp;Loss'!F4</f>
        <v>0</v>
      </c>
      <c r="G24" s="91"/>
      <c r="H24" s="91"/>
    </row>
    <row r="25" spans="1:8">
      <c r="A25" t="s">
        <v>28</v>
      </c>
      <c r="B25" s="37">
        <f>'Profit&amp;Loss'!B27/'Profit&amp;Loss'!B4</f>
        <v>0</v>
      </c>
      <c r="C25" s="37">
        <f>'Profit&amp;Loss'!C27/'Profit&amp;Loss'!C4</f>
        <v>0</v>
      </c>
      <c r="D25" s="37">
        <f>'Profit&amp;Loss'!D27/'Profit&amp;Loss'!D4</f>
        <v>0</v>
      </c>
      <c r="E25" s="37">
        <f>'Profit&amp;Loss'!E27/'Profit&amp;Loss'!E4</f>
        <v>0</v>
      </c>
      <c r="F25" s="37">
        <f>'Profit&amp;Loss'!F27/'Profit&amp;Loss'!F4</f>
        <v>0</v>
      </c>
      <c r="G25" s="91"/>
      <c r="H25" s="91"/>
    </row>
    <row r="26" spans="1:8">
      <c r="A26" s="6" t="s">
        <v>29</v>
      </c>
      <c r="B26" s="37">
        <f>'Profit&amp;Loss'!B28/'Profit&amp;Loss'!B4</f>
        <v>-3.8425497539839905E-2</v>
      </c>
      <c r="C26" s="37">
        <f>'Profit&amp;Loss'!C28/'Profit&amp;Loss'!C4</f>
        <v>4.1175600869070558E-2</v>
      </c>
      <c r="D26" s="37">
        <f>'Profit&amp;Loss'!D28/'Profit&amp;Loss'!D4</f>
        <v>-3.454457786530496E-2</v>
      </c>
      <c r="E26" s="37">
        <f>'Profit&amp;Loss'!E28/'Profit&amp;Loss'!E4</f>
        <v>-1.8836901929685436E-2</v>
      </c>
      <c r="F26" s="37">
        <f>'Profit&amp;Loss'!F28/'Profit&amp;Loss'!F4</f>
        <v>-1.3242482805661343E-2</v>
      </c>
      <c r="G26" s="91"/>
      <c r="H26" s="91"/>
    </row>
    <row r="27" spans="1:8">
      <c r="A27" s="13" t="s">
        <v>30</v>
      </c>
      <c r="B27" s="37">
        <f>'Profit&amp;Loss'!B29/'Profit&amp;Loss'!B4</f>
        <v>0.1103181001403688</v>
      </c>
      <c r="C27" s="37">
        <f>'Profit&amp;Loss'!C29/'Profit&amp;Loss'!C4</f>
        <v>9.724049612995446E-2</v>
      </c>
      <c r="D27" s="37">
        <f>'Profit&amp;Loss'!D29/'Profit&amp;Loss'!D4</f>
        <v>8.8889742428940877E-2</v>
      </c>
      <c r="E27" s="37">
        <f>'Profit&amp;Loss'!E29/'Profit&amp;Loss'!E4</f>
        <v>7.504109024192758E-2</v>
      </c>
      <c r="F27" s="37">
        <f>'Profit&amp;Loss'!F29/'Profit&amp;Loss'!F4</f>
        <v>6.2370067418647701E-2</v>
      </c>
      <c r="G27" s="91"/>
      <c r="H27" s="9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N87"/>
  <sheetViews>
    <sheetView topLeftCell="A27" workbookViewId="0">
      <selection activeCell="B47" sqref="B47:F47"/>
    </sheetView>
  </sheetViews>
  <sheetFormatPr defaultRowHeight="15"/>
  <cols>
    <col min="1" max="1" width="49" bestFit="1" customWidth="1"/>
    <col min="2" max="6" width="18.140625" bestFit="1" customWidth="1"/>
    <col min="7" max="8" width="18.140625" customWidth="1"/>
    <col min="9" max="9" width="74.28515625" bestFit="1" customWidth="1"/>
    <col min="10" max="10" width="45.7109375" bestFit="1" customWidth="1"/>
  </cols>
  <sheetData>
    <row r="1" spans="1:14" ht="31.5">
      <c r="A1" s="38" t="s">
        <v>0</v>
      </c>
      <c r="B1" s="38" t="s">
        <v>1</v>
      </c>
      <c r="C1" s="38" t="s">
        <v>2</v>
      </c>
      <c r="D1" s="38" t="s">
        <v>3</v>
      </c>
      <c r="E1" s="38" t="s">
        <v>4</v>
      </c>
      <c r="F1" s="38" t="s">
        <v>5</v>
      </c>
      <c r="G1" s="38" t="s">
        <v>344</v>
      </c>
      <c r="H1" s="38" t="s">
        <v>345</v>
      </c>
      <c r="I1" s="38"/>
      <c r="J1" s="38"/>
      <c r="K1" s="38"/>
      <c r="L1" s="38"/>
      <c r="M1" s="38"/>
      <c r="N1" s="38"/>
    </row>
    <row r="2" spans="1:14">
      <c r="A2" t="s">
        <v>107</v>
      </c>
      <c r="B2" s="40">
        <v>302.8</v>
      </c>
      <c r="C2" s="40">
        <v>302.8</v>
      </c>
      <c r="D2" s="40">
        <v>302.8</v>
      </c>
      <c r="E2" s="40">
        <v>302.8</v>
      </c>
      <c r="F2" s="40">
        <v>302.8</v>
      </c>
      <c r="G2" s="40">
        <v>302.8</v>
      </c>
      <c r="H2" s="40">
        <v>302.8</v>
      </c>
      <c r="J2" s="39" t="s">
        <v>150</v>
      </c>
    </row>
    <row r="3" spans="1:14">
      <c r="A3" t="s">
        <v>108</v>
      </c>
      <c r="B3">
        <v>75</v>
      </c>
      <c r="C3">
        <v>80</v>
      </c>
      <c r="D3">
        <v>80</v>
      </c>
      <c r="E3">
        <v>60</v>
      </c>
      <c r="F3">
        <v>45</v>
      </c>
      <c r="J3" t="s">
        <v>151</v>
      </c>
    </row>
    <row r="4" spans="1:14">
      <c r="A4" t="s">
        <v>109</v>
      </c>
      <c r="B4">
        <v>5031.83</v>
      </c>
      <c r="C4">
        <v>8012.59</v>
      </c>
      <c r="D4">
        <v>8046.52</v>
      </c>
      <c r="E4">
        <v>6656.28</v>
      </c>
      <c r="F4">
        <v>6629.82</v>
      </c>
      <c r="N4" s="40"/>
    </row>
    <row r="5" spans="1:14">
      <c r="B5" s="39"/>
      <c r="F5" s="40"/>
      <c r="G5" s="40"/>
      <c r="H5" s="40"/>
      <c r="J5" s="39" t="s">
        <v>152</v>
      </c>
      <c r="N5" s="40"/>
    </row>
    <row r="6" spans="1:14" ht="18.75">
      <c r="A6" s="41" t="s">
        <v>110</v>
      </c>
      <c r="I6" s="41"/>
    </row>
    <row r="7" spans="1:14">
      <c r="A7" t="s">
        <v>111</v>
      </c>
      <c r="B7" s="39">
        <f>'Profit&amp;Loss'!B29/Ratio!B2</f>
        <v>248.05177833741774</v>
      </c>
      <c r="C7" s="39">
        <f>'Profit&amp;Loss'!C29/Ratio!C2</f>
        <v>256.29807304603656</v>
      </c>
      <c r="D7" s="39">
        <f>'Profit&amp;Loss'!D29/Ratio!D2</f>
        <v>252.66204743214323</v>
      </c>
      <c r="E7" s="39">
        <f>'Profit&amp;Loss'!E29/Ratio!E2</f>
        <v>187.50359602722062</v>
      </c>
      <c r="F7" s="39">
        <f>'Profit&amp;Loss'!F29/Ratio!F2</f>
        <v>144.95067319633671</v>
      </c>
      <c r="G7" s="39"/>
      <c r="H7" s="39"/>
      <c r="J7" s="39" t="s">
        <v>162</v>
      </c>
      <c r="K7" s="39"/>
      <c r="L7" s="39"/>
      <c r="M7" s="39"/>
      <c r="N7" s="39"/>
    </row>
    <row r="8" spans="1:14">
      <c r="A8" t="s">
        <v>108</v>
      </c>
      <c r="B8">
        <v>75</v>
      </c>
      <c r="C8">
        <v>80</v>
      </c>
      <c r="D8">
        <v>80</v>
      </c>
      <c r="E8">
        <v>60</v>
      </c>
      <c r="F8">
        <v>45</v>
      </c>
      <c r="G8" s="84">
        <v>75</v>
      </c>
      <c r="H8" s="84">
        <v>75</v>
      </c>
    </row>
    <row r="9" spans="1:14">
      <c r="A9" t="s">
        <v>112</v>
      </c>
      <c r="B9" s="39">
        <f>B3*B2</f>
        <v>22710</v>
      </c>
      <c r="C9" s="39">
        <f t="shared" ref="C9:E9" si="0">C3*C2</f>
        <v>24224</v>
      </c>
      <c r="D9" s="39">
        <f t="shared" si="0"/>
        <v>24224</v>
      </c>
      <c r="E9" s="39">
        <f t="shared" si="0"/>
        <v>18168</v>
      </c>
      <c r="F9" s="39">
        <f>F3*F2</f>
        <v>13626</v>
      </c>
      <c r="G9" s="39">
        <f>G8*F2</f>
        <v>22710</v>
      </c>
      <c r="H9" s="39">
        <f t="shared" ref="H9" si="1">H8*G2</f>
        <v>22710</v>
      </c>
      <c r="J9" s="39"/>
      <c r="K9" s="39"/>
      <c r="L9" s="39"/>
      <c r="M9" s="39"/>
      <c r="N9" s="39"/>
    </row>
    <row r="10" spans="1:14">
      <c r="A10" t="s">
        <v>110</v>
      </c>
      <c r="B10" s="39">
        <f>B8/B7</f>
        <v>0.30235622781135496</v>
      </c>
      <c r="C10" s="39">
        <f t="shared" ref="C10:E10" si="2">C8/C7</f>
        <v>0.31213656446660176</v>
      </c>
      <c r="D10" s="39">
        <f t="shared" si="2"/>
        <v>0.31662847987284432</v>
      </c>
      <c r="E10" s="39">
        <f t="shared" si="2"/>
        <v>0.31999386289791248</v>
      </c>
      <c r="F10" s="39">
        <f>F8/F7</f>
        <v>0.31045043812281703</v>
      </c>
      <c r="G10" s="127">
        <f>AVERAGE(B10:F10)</f>
        <v>0.31231311463430611</v>
      </c>
      <c r="H10" s="127">
        <f t="shared" ref="H10" si="3">AVERAGE(C10:G10)</f>
        <v>0.31430449199889632</v>
      </c>
      <c r="I10" s="36"/>
      <c r="J10" s="39"/>
      <c r="K10" s="39"/>
      <c r="L10" s="39"/>
      <c r="M10" s="39"/>
      <c r="N10" s="39"/>
    </row>
    <row r="11" spans="1:14">
      <c r="A11" t="s">
        <v>113</v>
      </c>
      <c r="B11" s="39">
        <f>1-B10</f>
        <v>0.69764377218864504</v>
      </c>
      <c r="C11" s="39">
        <f t="shared" ref="C11:F11" si="4">1-C10</f>
        <v>0.68786343553339824</v>
      </c>
      <c r="D11" s="39">
        <f t="shared" si="4"/>
        <v>0.68337152012715574</v>
      </c>
      <c r="E11" s="39">
        <f t="shared" si="4"/>
        <v>0.68000613710208757</v>
      </c>
      <c r="F11" s="39">
        <f t="shared" si="4"/>
        <v>0.68954956187718297</v>
      </c>
      <c r="G11" s="39"/>
      <c r="H11" s="39"/>
      <c r="J11" s="39"/>
      <c r="K11" s="39"/>
      <c r="L11" s="39"/>
      <c r="M11" s="39"/>
      <c r="N11" s="39"/>
    </row>
    <row r="12" spans="1:14">
      <c r="A12" t="s">
        <v>114</v>
      </c>
      <c r="B12" s="39">
        <f>'Profit&amp;Loss'!B2/'Profit&amp;Loss'!B4</f>
        <v>1.1355863993537489</v>
      </c>
      <c r="C12" s="39">
        <f>'Profit&amp;Loss'!C2/'Profit&amp;Loss'!C4</f>
        <v>1.0279628715414475</v>
      </c>
      <c r="D12" s="39">
        <f>'Profit&amp;Loss'!D2/'Profit&amp;Loss'!D4</f>
        <v>1</v>
      </c>
      <c r="E12" s="39">
        <f>'Profit&amp;Loss'!E2/'Profit&amp;Loss'!E4</f>
        <v>1</v>
      </c>
      <c r="F12" s="39">
        <f>'Profit&amp;Loss'!F2/'Profit&amp;Loss'!F4</f>
        <v>1</v>
      </c>
      <c r="G12" s="39"/>
      <c r="H12" s="39"/>
      <c r="J12" s="39"/>
      <c r="K12" s="39"/>
      <c r="L12" s="39"/>
      <c r="M12" s="39"/>
      <c r="N12" s="39"/>
    </row>
    <row r="13" spans="1:14">
      <c r="A13" t="s">
        <v>115</v>
      </c>
      <c r="B13" s="39">
        <f>'Profit&amp;Loss'!B14/'Profit&amp;Loss'!B4</f>
        <v>0.15213483146067416</v>
      </c>
      <c r="C13" s="39">
        <f>'Profit&amp;Loss'!C14/'Profit&amp;Loss'!C4</f>
        <v>0.15115262111981798</v>
      </c>
      <c r="D13" s="39">
        <f>'Profit&amp;Loss'!D14/'Profit&amp;Loss'!D4</f>
        <v>0.12784235812172862</v>
      </c>
      <c r="E13" s="39">
        <f>'Profit&amp;Loss'!E14/'Profit&amp;Loss'!E4</f>
        <v>9.6650806238435111E-2</v>
      </c>
      <c r="F13" s="39">
        <f>'Profit&amp;Loss'!F14/'Profit&amp;Loss'!F4</f>
        <v>7.6047291536406519E-2</v>
      </c>
      <c r="G13" s="39"/>
      <c r="H13" s="39"/>
      <c r="J13" s="39"/>
      <c r="K13" s="39"/>
      <c r="L13" s="39"/>
      <c r="M13" s="39"/>
      <c r="N13" s="39"/>
    </row>
    <row r="14" spans="1:14">
      <c r="A14" t="s">
        <v>116</v>
      </c>
      <c r="B14" s="39">
        <f>'Profit&amp;Loss'!B19/'Profit&amp;Loss'!B4</f>
        <v>0.14751865826624086</v>
      </c>
      <c r="C14" s="39">
        <f>'Profit&amp;Loss'!C19/'Profit&amp;Loss'!C4</f>
        <v>0.14220637734194203</v>
      </c>
      <c r="D14" s="39">
        <f>'Profit&amp;Loss'!D19/'Profit&amp;Loss'!D4</f>
        <v>0.12250715181797403</v>
      </c>
      <c r="E14" s="39">
        <f>'Profit&amp;Loss'!E19/'Profit&amp;Loss'!E4</f>
        <v>9.4086821143328586E-2</v>
      </c>
      <c r="F14" s="39">
        <f>'Profit&amp;Loss'!F19/'Profit&amp;Loss'!F4</f>
        <v>7.4657624969946518E-2</v>
      </c>
      <c r="G14" s="39"/>
      <c r="H14" s="39"/>
      <c r="J14" s="39"/>
      <c r="K14" s="39"/>
      <c r="L14" s="39"/>
      <c r="M14" s="39"/>
      <c r="N14" s="39"/>
    </row>
    <row r="15" spans="1:14">
      <c r="A15" t="s">
        <v>117</v>
      </c>
      <c r="B15" s="39">
        <f>'Profit&amp;Loss'!B24/'Profit&amp;Loss'!B4</f>
        <v>0.1487435976802087</v>
      </c>
      <c r="C15" s="39">
        <f>'Profit&amp;Loss'!C24/'Profit&amp;Loss'!C4</f>
        <v>0.13841609699902502</v>
      </c>
      <c r="D15" s="39">
        <f>'Profit&amp;Loss'!D24/'Profit&amp;Loss'!D4</f>
        <v>0.12343432029424584</v>
      </c>
      <c r="E15" s="39">
        <f>'Profit&amp;Loss'!E24/'Profit&amp;Loss'!E4</f>
        <v>9.3877992171613009E-2</v>
      </c>
      <c r="F15" s="39">
        <f>'Profit&amp;Loss'!F24/'Profit&amp;Loss'!F4</f>
        <v>7.5612550224309044E-2</v>
      </c>
      <c r="G15" s="39"/>
      <c r="H15" s="39"/>
      <c r="J15" s="39"/>
      <c r="K15" s="39"/>
      <c r="L15" s="39"/>
      <c r="M15" s="39"/>
      <c r="N15" s="39"/>
    </row>
    <row r="16" spans="1:14">
      <c r="A16" t="s">
        <v>118</v>
      </c>
      <c r="B16" s="39">
        <f>'Profit&amp;Loss'!B29/'Profit&amp;Loss'!B4</f>
        <v>0.1103181001403688</v>
      </c>
      <c r="C16" s="39">
        <f>'Profit&amp;Loss'!C29/'Profit&amp;Loss'!C4</f>
        <v>9.724049612995446E-2</v>
      </c>
      <c r="D16" s="39">
        <f>'Profit&amp;Loss'!D29/'Profit&amp;Loss'!D4</f>
        <v>8.8889742428940877E-2</v>
      </c>
      <c r="E16" s="39">
        <f>'Profit&amp;Loss'!E29/'Profit&amp;Loss'!E4</f>
        <v>7.504109024192758E-2</v>
      </c>
      <c r="F16" s="39">
        <f>'Profit&amp;Loss'!F29/'Profit&amp;Loss'!F4</f>
        <v>6.2370067418647701E-2</v>
      </c>
      <c r="G16" s="39"/>
      <c r="H16" s="39"/>
      <c r="J16" s="39"/>
      <c r="K16" s="39"/>
      <c r="L16" s="39"/>
      <c r="M16" s="39"/>
      <c r="N16" s="39"/>
    </row>
    <row r="18" spans="1:14" ht="18.75">
      <c r="A18" s="41" t="s">
        <v>119</v>
      </c>
      <c r="I18" s="41"/>
    </row>
    <row r="19" spans="1:14">
      <c r="A19" t="s">
        <v>120</v>
      </c>
      <c r="B19" s="39">
        <f>Balancesheet!B28/Balancesheet!B57</f>
        <v>0.66466215399492323</v>
      </c>
      <c r="C19" s="39">
        <f>Balancesheet!C28/Balancesheet!C57</f>
        <v>0.51331844515648772</v>
      </c>
      <c r="D19" s="39">
        <f>Balancesheet!D28/Balancesheet!D57</f>
        <v>0.87374739592528516</v>
      </c>
      <c r="E19" s="39">
        <f>Balancesheet!E28/Balancesheet!E57</f>
        <v>0.74659897040352396</v>
      </c>
      <c r="F19" s="39">
        <f>Balancesheet!F28/Balancesheet!F57</f>
        <v>1.1503551378679322</v>
      </c>
      <c r="G19" s="39"/>
      <c r="H19" s="39"/>
      <c r="J19" s="39"/>
      <c r="K19" s="39"/>
      <c r="L19" s="39"/>
      <c r="M19" s="39"/>
      <c r="N19" s="39"/>
    </row>
    <row r="20" spans="1:14">
      <c r="A20" t="s">
        <v>121</v>
      </c>
      <c r="B20" s="39">
        <f>(Balancesheet!B28-Balancesheet!B18)/Balancesheet!B57</f>
        <v>0.41809954067448324</v>
      </c>
      <c r="C20" s="39">
        <f>(Balancesheet!C28-Balancesheet!C18)/Balancesheet!C57</f>
        <v>0.30875489529727806</v>
      </c>
      <c r="D20" s="39">
        <f>(Balancesheet!D28-Balancesheet!D18)/Balancesheet!D57</f>
        <v>0.63910878853147846</v>
      </c>
      <c r="E20" s="39">
        <f>(Balancesheet!E28-Balancesheet!E18)/Balancesheet!E57</f>
        <v>0.46231889185698871</v>
      </c>
      <c r="F20" s="39">
        <f>(Balancesheet!F28-Balancesheet!F18)/Balancesheet!F57</f>
        <v>0.96121708383734994</v>
      </c>
      <c r="G20" s="39"/>
      <c r="H20" s="39"/>
      <c r="J20" s="39"/>
      <c r="K20" s="39"/>
      <c r="L20" s="39"/>
      <c r="M20" s="39"/>
      <c r="N20" s="39"/>
    </row>
    <row r="21" spans="1:14">
      <c r="A21" t="s">
        <v>122</v>
      </c>
      <c r="B21" s="42">
        <f>(Balancesheet!B22+Balancesheet!B23+Balancesheet!B20)/Balancesheet!B57</f>
        <v>0.16637706998670374</v>
      </c>
      <c r="C21" s="42">
        <f>(Balancesheet!C22+Balancesheet!C23+Balancesheet!C20)/Balancesheet!C57</f>
        <v>8.3587403307764513E-2</v>
      </c>
      <c r="D21" s="42">
        <f>(Balancesheet!D22+Balancesheet!D23+Balancesheet!D20)/Balancesheet!D57</f>
        <v>0.3695702835351859</v>
      </c>
      <c r="E21" s="42">
        <f>(Balancesheet!E22+Balancesheet!E23+Balancesheet!E20)/Balancesheet!E57</f>
        <v>0.11037203460293311</v>
      </c>
      <c r="F21" s="42">
        <f>(Balancesheet!F22+Balancesheet!F23+Balancesheet!F20)/Balancesheet!F57</f>
        <v>0.71106975590087151</v>
      </c>
      <c r="G21" s="42"/>
      <c r="H21" s="42"/>
      <c r="J21" s="42"/>
      <c r="K21" s="42"/>
      <c r="L21" s="42"/>
      <c r="M21" s="42"/>
      <c r="N21" s="42"/>
    </row>
    <row r="23" spans="1:14" ht="18.75">
      <c r="A23" s="41" t="s">
        <v>123</v>
      </c>
      <c r="I23" s="41"/>
    </row>
    <row r="24" spans="1:14">
      <c r="A24" t="s">
        <v>124</v>
      </c>
      <c r="B24">
        <f>Balancesheet!B21/'Profit&amp;Loss'!B4*365</f>
        <v>6.4470735110523618</v>
      </c>
      <c r="C24">
        <f>Balancesheet!C21/'Profit&amp;Loss'!C4*365</f>
        <v>6.7018546687482932</v>
      </c>
      <c r="D24">
        <f>Balancesheet!D21/'Profit&amp;Loss'!D4*365</f>
        <v>9.8081411898662108</v>
      </c>
      <c r="E24">
        <f>Balancesheet!E21/'Profit&amp;Loss'!E4*365</f>
        <v>9.5408472112080354</v>
      </c>
      <c r="F24">
        <f>Balancesheet!F21/'Profit&amp;Loss'!F4*365</f>
        <v>6.6384854771784232</v>
      </c>
    </row>
    <row r="25" spans="1:14">
      <c r="A25" t="s">
        <v>125</v>
      </c>
      <c r="B25">
        <f>(Balancesheet!B50+Balancesheet!B51)/'Profit&amp;Loss'!B6*365</f>
        <v>679.80194053765354</v>
      </c>
      <c r="C25">
        <f>(Balancesheet!C50+Balancesheet!C51)/'Profit&amp;Loss'!C6*365</f>
        <v>383.14398976214994</v>
      </c>
      <c r="D25">
        <f>(Balancesheet!D50+Balancesheet!D51)/'Profit&amp;Loss'!D6*365</f>
        <v>234.10222538698042</v>
      </c>
      <c r="E25">
        <f>(Balancesheet!E50+Balancesheet!E51)/'Profit&amp;Loss'!E6*365</f>
        <v>145.84285348906602</v>
      </c>
      <c r="F25">
        <f>(Balancesheet!F50+Balancesheet!F51)/'Profit&amp;Loss'!F6*365</f>
        <v>215.09997623753193</v>
      </c>
    </row>
    <row r="26" spans="1:14">
      <c r="A26" t="s">
        <v>126</v>
      </c>
      <c r="B26">
        <f>Balancesheet!B18/'Profit&amp;Loss'!B8*365</f>
        <v>25.485546251567104</v>
      </c>
      <c r="C26">
        <f>Balancesheet!C18/'Profit&amp;Loss'!C8*365</f>
        <v>20.977537959593423</v>
      </c>
      <c r="D26">
        <f>Balancesheet!D18/'Profit&amp;Loss'!D8*365</f>
        <v>20.123971399129495</v>
      </c>
      <c r="E26">
        <f>Balancesheet!E18/'Profit&amp;Loss'!E8*365</f>
        <v>22.065475619459288</v>
      </c>
      <c r="F26">
        <f>Balancesheet!F18/'Profit&amp;Loss'!F8*365</f>
        <v>21.896796991978217</v>
      </c>
    </row>
    <row r="28" spans="1:14">
      <c r="A28" t="s">
        <v>127</v>
      </c>
      <c r="B28">
        <f>B26+B24</f>
        <v>31.932619762619467</v>
      </c>
      <c r="C28">
        <f t="shared" ref="C28:F28" si="5">C26+C24</f>
        <v>27.679392628341716</v>
      </c>
      <c r="D28">
        <f t="shared" si="5"/>
        <v>29.932112588995707</v>
      </c>
      <c r="E28">
        <f t="shared" si="5"/>
        <v>31.606322830667324</v>
      </c>
      <c r="F28">
        <f t="shared" si="5"/>
        <v>28.535282469156641</v>
      </c>
    </row>
    <row r="29" spans="1:14">
      <c r="A29" t="s">
        <v>128</v>
      </c>
      <c r="B29">
        <f>B28-B25</f>
        <v>-647.86932077503411</v>
      </c>
      <c r="C29">
        <f t="shared" ref="C29:F29" si="6">C28-C25</f>
        <v>-355.46459713380824</v>
      </c>
      <c r="D29">
        <f t="shared" si="6"/>
        <v>-204.1701127979847</v>
      </c>
      <c r="E29">
        <f t="shared" si="6"/>
        <v>-114.23653065839869</v>
      </c>
      <c r="F29">
        <f t="shared" si="6"/>
        <v>-186.56469376837529</v>
      </c>
    </row>
    <row r="31" spans="1:14" ht="18.75">
      <c r="A31" s="41" t="s">
        <v>129</v>
      </c>
      <c r="I31" s="41"/>
    </row>
    <row r="32" spans="1:14">
      <c r="A32" t="s">
        <v>130</v>
      </c>
      <c r="B32" s="39">
        <f>(Balancesheet!B40+Balancesheet!B48)/Balancesheet!B36</f>
        <v>1.3038379099769484E-2</v>
      </c>
      <c r="C32" s="39">
        <f>(Balancesheet!C40+Balancesheet!C48)/Balancesheet!C36</f>
        <v>2.837312538901481E-3</v>
      </c>
      <c r="D32" s="39">
        <f>(Balancesheet!D40+Balancesheet!D48)/Balancesheet!D36</f>
        <v>3.3453832225635062E-3</v>
      </c>
      <c r="E32" s="39">
        <f>(Balancesheet!E40+Balancesheet!E48)/Balancesheet!E36</f>
        <v>2.259660706988562E-3</v>
      </c>
      <c r="F32" s="39">
        <f>(Balancesheet!F40+Balancesheet!F48)/Balancesheet!F36</f>
        <v>9.3637025100665513E-3</v>
      </c>
    </row>
    <row r="33" spans="1:14">
      <c r="A33" t="s">
        <v>131</v>
      </c>
      <c r="B33" s="44">
        <f>'Profit&amp;Loss'!B19/'Profit&amp;Loss'!B20</f>
        <v>-112.34684393799787</v>
      </c>
      <c r="C33" s="44">
        <f>'Profit&amp;Loss'!C19/'Profit&amp;Loss'!C20</f>
        <v>32.820721954407134</v>
      </c>
      <c r="D33" s="44">
        <f>'Profit&amp;Loss'!D19/'Profit&amp;Loss'!D20</f>
        <v>-138.9197206356429</v>
      </c>
      <c r="E33" s="44">
        <f>'Profit&amp;Loss'!E19/'Profit&amp;Loss'!E20</f>
        <v>-53.044775616276013</v>
      </c>
      <c r="F33" s="44">
        <f>'Profit&amp;Loss'!F19/'Profit&amp;Loss'!F20</f>
        <v>-51.609100043075401</v>
      </c>
      <c r="G33" s="44"/>
      <c r="H33" s="44"/>
    </row>
    <row r="34" spans="1:14">
      <c r="A34" t="s">
        <v>132</v>
      </c>
    </row>
    <row r="35" spans="1:14">
      <c r="A35" t="s">
        <v>133</v>
      </c>
    </row>
    <row r="37" spans="1:14" ht="18.75">
      <c r="A37" s="41" t="s">
        <v>134</v>
      </c>
      <c r="I37" s="41"/>
    </row>
    <row r="38" spans="1:14">
      <c r="A38" t="s">
        <v>135</v>
      </c>
      <c r="B38" s="44">
        <f>'Profit&amp;Loss'!B29/Balancesheet!B36</f>
        <v>0.20250489608004771</v>
      </c>
      <c r="C38" s="44">
        <f>'Profit&amp;Loss'!C29/Balancesheet!C36</f>
        <v>0.18228102199231921</v>
      </c>
      <c r="D38" s="44">
        <f>'Profit&amp;Loss'!D29/Balancesheet!D36</f>
        <v>0.16239981991490707</v>
      </c>
      <c r="E38" s="44">
        <f>'Profit&amp;Loss'!E29/Balancesheet!E36</f>
        <v>0.11485648803217823</v>
      </c>
      <c r="F38" s="44">
        <f>'Profit&amp;Loss'!F29/Balancesheet!F36</f>
        <v>8.3601070928428931E-2</v>
      </c>
      <c r="G38" s="44"/>
      <c r="H38" s="44"/>
    </row>
    <row r="39" spans="1:14">
      <c r="A39" t="s">
        <v>136</v>
      </c>
      <c r="B39">
        <f>'Profit&amp;Loss'!B19/(Balancesheet!B36+Balancesheet!B40+Balancesheet!B48)</f>
        <v>0.2673066779525527</v>
      </c>
      <c r="C39">
        <f>'Profit&amp;Loss'!C19/(Balancesheet!C36+Balancesheet!C40+Balancesheet!C48)</f>
        <v>0.26581707669830845</v>
      </c>
      <c r="D39">
        <f>'Profit&amp;Loss'!D19/(Balancesheet!D36+Balancesheet!D40+Balancesheet!D48)</f>
        <v>0.22307190798385559</v>
      </c>
      <c r="E39">
        <f>'Profit&amp;Loss'!E19/(Balancesheet!E36+Balancesheet!E40+Balancesheet!E48)</f>
        <v>0.14368285273674944</v>
      </c>
      <c r="F39">
        <f>'Profit&amp;Loss'!F19/(Balancesheet!F36+Balancesheet!F40+Balancesheet!F48)</f>
        <v>9.9143013205435435E-2</v>
      </c>
    </row>
    <row r="40" spans="1:14">
      <c r="A40" t="s">
        <v>137</v>
      </c>
      <c r="B40" s="44">
        <f>'Profit&amp;Loss'!B29/Balancesheet!B29</f>
        <v>0.14455226273913857</v>
      </c>
      <c r="C40" s="44">
        <f>'Profit&amp;Loss'!C29/Balancesheet!C29</f>
        <v>0.12881181329021166</v>
      </c>
      <c r="D40" s="44">
        <f>'Profit&amp;Loss'!D29/Balancesheet!D29</f>
        <v>0.11959922268617773</v>
      </c>
      <c r="E40" s="44">
        <f>'Profit&amp;Loss'!E29/Balancesheet!E29</f>
        <v>8.9231716496183902E-2</v>
      </c>
      <c r="F40" s="44">
        <f>'Profit&amp;Loss'!F29/Balancesheet!F29</f>
        <v>6.1573234240356718E-2</v>
      </c>
      <c r="G40" s="44"/>
      <c r="H40" s="44"/>
    </row>
    <row r="41" spans="1:14">
      <c r="A41" t="s">
        <v>138</v>
      </c>
      <c r="B41" s="43">
        <f>'Profit&amp;Loss'!B19*(1-Ratio!B42)</f>
        <v>388791.87242267234</v>
      </c>
      <c r="C41" s="43">
        <f>'Profit&amp;Loss'!C19*(1-Ratio!C42)</f>
        <v>-154534.05067886243</v>
      </c>
      <c r="D41" s="43">
        <f>'Profit&amp;Loss'!D19*(1-Ratio!D42)</f>
        <v>376757.33573795034</v>
      </c>
      <c r="E41" s="43">
        <f>'Profit&amp;Loss'!E19*(1-Ratio!E42)</f>
        <v>354772.09146559139</v>
      </c>
      <c r="F41" s="43">
        <f>'Profit&amp;Loss'!F19*(1-Ratio!F42)</f>
        <v>299984.30425620842</v>
      </c>
      <c r="G41" s="43"/>
      <c r="H41" s="43"/>
      <c r="J41" s="43"/>
      <c r="K41" s="43"/>
      <c r="L41" s="43"/>
      <c r="M41" s="43"/>
      <c r="N41" s="43"/>
    </row>
    <row r="42" spans="1:14">
      <c r="A42" t="s">
        <v>139</v>
      </c>
      <c r="B42" s="44">
        <f>'Profit&amp;Loss'!B29/'Profit&amp;Loss'!B28</f>
        <v>-2.8709608776305364</v>
      </c>
      <c r="C42" s="44">
        <f>'Profit&amp;Loss'!C29/'Profit&amp;Loss'!C28</f>
        <v>2.3616047872417951</v>
      </c>
      <c r="D42" s="44">
        <f>'Profit&amp;Loss'!D29/'Profit&amp;Loss'!D28</f>
        <v>-2.5731894242719284</v>
      </c>
      <c r="E42" s="44">
        <f>'Profit&amp;Loss'!E29/'Profit&amp;Loss'!E28</f>
        <v>-3.9837278190459169</v>
      </c>
      <c r="F42" s="44">
        <f>'Profit&amp;Loss'!F29/'Profit&amp;Loss'!F28</f>
        <v>-4.7098469625336152</v>
      </c>
      <c r="G42" s="44"/>
      <c r="H42" s="44"/>
    </row>
    <row r="43" spans="1:14">
      <c r="A43" t="s">
        <v>140</v>
      </c>
    </row>
    <row r="44" spans="1:14">
      <c r="A44" t="s">
        <v>141</v>
      </c>
      <c r="B44" s="43">
        <f>Balancesheet!B6+Balancesheet!B28-Balancesheet!B57-Balancesheet!B22-Balancesheet!B23</f>
        <v>84754</v>
      </c>
      <c r="C44" s="43">
        <f>Balancesheet!C6+Balancesheet!C28-Balancesheet!C57-Balancesheet!C22-Balancesheet!C23</f>
        <v>54846</v>
      </c>
      <c r="D44" s="43">
        <f>Balancesheet!D6+Balancesheet!D28-Balancesheet!D57-Balancesheet!D22-Balancesheet!D23</f>
        <v>130106</v>
      </c>
      <c r="E44" s="43">
        <f>Balancesheet!E6+Balancesheet!E28-Balancesheet!E57-Balancesheet!E22-Balancesheet!E23</f>
        <v>118967</v>
      </c>
      <c r="F44" s="43">
        <f>Balancesheet!F6+Balancesheet!F28-Balancesheet!F57-Balancesheet!F22-Balancesheet!F23</f>
        <v>135552</v>
      </c>
      <c r="G44" s="43"/>
      <c r="H44" s="43"/>
      <c r="J44" s="43"/>
      <c r="K44" s="43"/>
      <c r="L44" s="43"/>
      <c r="M44" s="43"/>
      <c r="N44" s="43"/>
    </row>
    <row r="46" spans="1:14" ht="18.75">
      <c r="A46" s="41" t="s">
        <v>142</v>
      </c>
      <c r="I46" s="41"/>
    </row>
    <row r="47" spans="1:14">
      <c r="A47" t="s">
        <v>143</v>
      </c>
      <c r="B47">
        <f>B4/B7</f>
        <v>20.28540183717347</v>
      </c>
      <c r="C47">
        <f t="shared" ref="C47:F47" si="7">C4/C7</f>
        <v>31.26277893849311</v>
      </c>
      <c r="D47">
        <f t="shared" si="7"/>
        <v>31.846967448330492</v>
      </c>
      <c r="E47">
        <f t="shared" si="7"/>
        <v>35.499479162168612</v>
      </c>
      <c r="F47">
        <f t="shared" si="7"/>
        <v>45.738456081675878</v>
      </c>
      <c r="I47" t="s">
        <v>157</v>
      </c>
      <c r="J47" t="s">
        <v>161</v>
      </c>
    </row>
    <row r="48" spans="1:14">
      <c r="A48" t="s">
        <v>144</v>
      </c>
      <c r="B48" s="44"/>
      <c r="C48" s="44"/>
      <c r="D48" s="44"/>
      <c r="E48" s="44"/>
      <c r="F48" s="44"/>
      <c r="G48" s="44"/>
      <c r="H48" s="44"/>
    </row>
    <row r="49" spans="1:14">
      <c r="A49" t="s">
        <v>145</v>
      </c>
      <c r="B49" s="44"/>
      <c r="C49" s="44"/>
      <c r="D49" s="44"/>
      <c r="E49" s="44"/>
      <c r="F49" s="44"/>
      <c r="G49" s="44"/>
      <c r="H49" s="44"/>
      <c r="I49" t="s">
        <v>158</v>
      </c>
    </row>
    <row r="50" spans="1:14">
      <c r="A50" t="s">
        <v>146</v>
      </c>
      <c r="B50" s="44"/>
      <c r="C50" s="44"/>
      <c r="D50" s="44"/>
      <c r="E50" s="44"/>
      <c r="F50" s="44"/>
      <c r="G50" s="44"/>
      <c r="H50" s="44"/>
    </row>
    <row r="51" spans="1:14">
      <c r="A51" t="s">
        <v>147</v>
      </c>
      <c r="B51" s="44"/>
      <c r="C51" s="44"/>
      <c r="D51" s="44"/>
      <c r="E51" s="44"/>
      <c r="F51" s="44"/>
      <c r="G51" s="44"/>
      <c r="H51" s="44"/>
      <c r="I51" t="s">
        <v>159</v>
      </c>
    </row>
    <row r="52" spans="1:14">
      <c r="A52" t="s">
        <v>148</v>
      </c>
      <c r="B52" s="43"/>
      <c r="C52" s="43"/>
      <c r="D52" s="43"/>
      <c r="E52" s="43"/>
      <c r="F52" s="43"/>
      <c r="G52" s="43"/>
      <c r="H52" s="43"/>
      <c r="I52" t="s">
        <v>160</v>
      </c>
      <c r="J52" s="43"/>
      <c r="K52" s="43"/>
      <c r="L52" s="43"/>
      <c r="M52" s="43"/>
      <c r="N52" s="43"/>
    </row>
    <row r="53" spans="1:14">
      <c r="A53" t="s">
        <v>149</v>
      </c>
    </row>
    <row r="56" spans="1:14" ht="21">
      <c r="A56" s="16" t="s">
        <v>155</v>
      </c>
      <c r="B56" t="s">
        <v>163</v>
      </c>
      <c r="C56" t="s">
        <v>164</v>
      </c>
      <c r="D56" t="s">
        <v>165</v>
      </c>
      <c r="E56" t="s">
        <v>166</v>
      </c>
    </row>
    <row r="57" spans="1:14">
      <c r="A57" t="s">
        <v>172</v>
      </c>
    </row>
    <row r="58" spans="1:14">
      <c r="A58" t="s">
        <v>173</v>
      </c>
    </row>
    <row r="59" spans="1:14">
      <c r="A59" t="s">
        <v>174</v>
      </c>
    </row>
    <row r="60" spans="1:14">
      <c r="A60" t="s">
        <v>175</v>
      </c>
    </row>
    <row r="61" spans="1:14">
      <c r="A61" t="s">
        <v>176</v>
      </c>
    </row>
    <row r="62" spans="1:14">
      <c r="A62" t="s">
        <v>177</v>
      </c>
    </row>
    <row r="63" spans="1:14" ht="21">
      <c r="A63" s="16" t="s">
        <v>153</v>
      </c>
      <c r="B63" t="s">
        <v>163</v>
      </c>
      <c r="C63" t="s">
        <v>128</v>
      </c>
      <c r="D63" t="s">
        <v>165</v>
      </c>
    </row>
    <row r="71" spans="1:6" ht="21">
      <c r="A71" s="16" t="s">
        <v>156</v>
      </c>
      <c r="B71" t="s">
        <v>167</v>
      </c>
      <c r="C71" t="s">
        <v>130</v>
      </c>
      <c r="D71" t="s">
        <v>168</v>
      </c>
      <c r="E71" t="s">
        <v>169</v>
      </c>
    </row>
    <row r="79" spans="1:6" ht="21">
      <c r="A79" s="16" t="s">
        <v>154</v>
      </c>
      <c r="B79" t="s">
        <v>163</v>
      </c>
      <c r="C79" t="s">
        <v>170</v>
      </c>
      <c r="D79" t="s">
        <v>165</v>
      </c>
      <c r="E79" t="s">
        <v>171</v>
      </c>
      <c r="F79" t="s">
        <v>186</v>
      </c>
    </row>
    <row r="80" spans="1:6">
      <c r="A80" s="45" t="s">
        <v>178</v>
      </c>
    </row>
    <row r="81" spans="1:1">
      <c r="A81" s="45" t="s">
        <v>179</v>
      </c>
    </row>
    <row r="82" spans="1:1">
      <c r="A82" s="45" t="s">
        <v>180</v>
      </c>
    </row>
    <row r="83" spans="1:1">
      <c r="A83" s="45" t="s">
        <v>181</v>
      </c>
    </row>
    <row r="84" spans="1:1">
      <c r="A84" s="45" t="s">
        <v>182</v>
      </c>
    </row>
    <row r="85" spans="1:1">
      <c r="A85" s="45" t="s">
        <v>183</v>
      </c>
    </row>
    <row r="86" spans="1:1">
      <c r="A86" s="45" t="s">
        <v>184</v>
      </c>
    </row>
    <row r="87" spans="1:1">
      <c r="A87" s="45" t="s">
        <v>185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R33"/>
  <sheetViews>
    <sheetView workbookViewId="0">
      <selection activeCell="A15" sqref="A15"/>
    </sheetView>
  </sheetViews>
  <sheetFormatPr defaultRowHeight="15"/>
  <cols>
    <col min="1" max="1" width="42.7109375" bestFit="1" customWidth="1"/>
  </cols>
  <sheetData>
    <row r="1" spans="1:10" ht="15.75">
      <c r="A1" s="9" t="s">
        <v>187</v>
      </c>
      <c r="B1" s="10"/>
      <c r="C1" s="10"/>
      <c r="D1" s="10"/>
      <c r="E1" s="10"/>
      <c r="F1" s="10"/>
    </row>
    <row r="2" spans="1:10" ht="15.75">
      <c r="A2" s="9" t="s">
        <v>39</v>
      </c>
      <c r="B2" s="9" t="s">
        <v>188</v>
      </c>
      <c r="C2" s="9" t="s">
        <v>189</v>
      </c>
      <c r="D2" s="9" t="s">
        <v>190</v>
      </c>
      <c r="E2" s="9" t="s">
        <v>59</v>
      </c>
      <c r="F2" s="9" t="s">
        <v>60</v>
      </c>
      <c r="G2" s="9" t="s">
        <v>191</v>
      </c>
      <c r="H2" s="9" t="s">
        <v>192</v>
      </c>
    </row>
    <row r="3" spans="1:10" ht="15.75">
      <c r="A3" s="9" t="s">
        <v>193</v>
      </c>
      <c r="B3" s="10"/>
      <c r="C3" s="10"/>
      <c r="D3" s="10"/>
      <c r="E3" s="10"/>
      <c r="F3" s="10"/>
    </row>
    <row r="4" spans="1:10" ht="15.75">
      <c r="A4" s="10" t="s">
        <v>194</v>
      </c>
      <c r="B4" s="10"/>
      <c r="C4" s="11">
        <v>731314</v>
      </c>
      <c r="D4" s="11">
        <v>747715</v>
      </c>
      <c r="E4" s="46">
        <v>632266</v>
      </c>
      <c r="F4" s="46">
        <v>590059</v>
      </c>
      <c r="G4">
        <f>G16*G18/10^6</f>
        <v>700518.04480000003</v>
      </c>
      <c r="H4">
        <f t="shared" ref="H4" si="0">H16*H18/10^6</f>
        <v>772321.14439200005</v>
      </c>
      <c r="J4" s="11"/>
    </row>
    <row r="5" spans="1:10" ht="15.75">
      <c r="A5" s="10" t="s">
        <v>195</v>
      </c>
      <c r="B5" s="10"/>
      <c r="C5" s="11">
        <v>72174</v>
      </c>
      <c r="D5" s="11">
        <v>82670</v>
      </c>
      <c r="E5" s="46">
        <v>84782</v>
      </c>
      <c r="F5" s="46">
        <v>75659</v>
      </c>
      <c r="G5" s="11">
        <f>AVERAGE(C5:F5)</f>
        <v>78821.25</v>
      </c>
      <c r="H5" s="11">
        <f t="shared" ref="H5" si="1">AVERAGE(D5:G5)</f>
        <v>80483.0625</v>
      </c>
    </row>
    <row r="6" spans="1:10" ht="15.75">
      <c r="A6" s="9" t="s">
        <v>196</v>
      </c>
      <c r="B6" s="10"/>
      <c r="C6" s="47">
        <f>SUM(C4:C5)</f>
        <v>803488</v>
      </c>
      <c r="D6" s="47">
        <f>SUM(D4:D5)</f>
        <v>830385</v>
      </c>
      <c r="E6" s="47">
        <f>SUM(E4:E5)</f>
        <v>717048</v>
      </c>
      <c r="F6" s="47">
        <f t="shared" ref="F6" si="2">SUM(F4:F5)</f>
        <v>665718</v>
      </c>
      <c r="G6" s="47">
        <f>SUM(G4:G5)</f>
        <v>779339.29480000003</v>
      </c>
      <c r="H6" s="47">
        <f t="shared" ref="H6" si="3">SUM(H4:H5)</f>
        <v>852804.20689200005</v>
      </c>
    </row>
    <row r="7" spans="1:10" ht="15.75">
      <c r="A7" s="10" t="s">
        <v>197</v>
      </c>
      <c r="B7" s="10"/>
      <c r="C7" s="11">
        <v>5555</v>
      </c>
      <c r="D7" s="11">
        <v>10543</v>
      </c>
      <c r="E7" s="46">
        <v>12159</v>
      </c>
      <c r="F7" s="46">
        <v>12171</v>
      </c>
      <c r="G7" s="46">
        <v>12171</v>
      </c>
      <c r="H7" s="46">
        <v>12171</v>
      </c>
    </row>
    <row r="8" spans="1:10" ht="15.75">
      <c r="A8" s="10" t="s">
        <v>198</v>
      </c>
      <c r="B8" s="10"/>
      <c r="C8" s="11">
        <v>4991</v>
      </c>
      <c r="D8" s="11">
        <v>5710</v>
      </c>
      <c r="E8" s="46">
        <v>4109</v>
      </c>
      <c r="F8" s="46">
        <v>4208</v>
      </c>
      <c r="G8" s="11">
        <f>AVERAGE(C8:F8)</f>
        <v>4754.5</v>
      </c>
      <c r="H8" s="11">
        <f t="shared" ref="H8" si="4">AVERAGE(D8:G8)</f>
        <v>4695.375</v>
      </c>
    </row>
    <row r="9" spans="1:10" ht="15.75">
      <c r="A9" s="10" t="s">
        <v>199</v>
      </c>
      <c r="B9" s="10"/>
      <c r="C9" s="11">
        <v>3094</v>
      </c>
      <c r="D9" s="11">
        <v>11631</v>
      </c>
      <c r="E9" s="46">
        <v>20642</v>
      </c>
      <c r="F9" s="46">
        <v>19096</v>
      </c>
      <c r="G9" s="46">
        <v>19096</v>
      </c>
      <c r="H9" s="46">
        <v>19096</v>
      </c>
    </row>
    <row r="10" spans="1:10" ht="15.75">
      <c r="A10" s="10" t="s">
        <v>200</v>
      </c>
      <c r="B10" s="10"/>
      <c r="C10">
        <v>852</v>
      </c>
      <c r="D10">
        <v>53</v>
      </c>
      <c r="E10" s="10">
        <v>37</v>
      </c>
      <c r="F10" s="10" t="s">
        <v>201</v>
      </c>
      <c r="G10" s="10" t="s">
        <v>201</v>
      </c>
      <c r="H10" s="10" t="s">
        <v>201</v>
      </c>
    </row>
    <row r="11" spans="1:10" ht="15.75">
      <c r="A11" s="10" t="s">
        <v>202</v>
      </c>
      <c r="B11" s="10"/>
      <c r="C11">
        <v>433</v>
      </c>
      <c r="D11">
        <v>349</v>
      </c>
      <c r="E11" s="10">
        <v>407</v>
      </c>
      <c r="F11" s="10">
        <v>405</v>
      </c>
      <c r="G11" s="11">
        <v>405</v>
      </c>
      <c r="H11" s="11">
        <v>405</v>
      </c>
    </row>
    <row r="12" spans="1:10" ht="15.75">
      <c r="A12" s="10" t="s">
        <v>203</v>
      </c>
      <c r="B12" s="10"/>
      <c r="C12" s="11">
        <v>1998</v>
      </c>
      <c r="D12" s="11">
        <v>2014</v>
      </c>
      <c r="E12" s="46">
        <v>2198</v>
      </c>
      <c r="F12" s="46">
        <v>2122</v>
      </c>
      <c r="G12" s="46">
        <v>2122</v>
      </c>
      <c r="H12" s="46">
        <v>2122</v>
      </c>
    </row>
    <row r="13" spans="1:10" ht="15.75">
      <c r="A13" s="9"/>
      <c r="B13" s="10"/>
      <c r="C13" s="46">
        <f>SUM(C7:C12)</f>
        <v>16923</v>
      </c>
      <c r="D13" s="46">
        <f>SUM(D7:D12)</f>
        <v>30300</v>
      </c>
      <c r="E13" s="46">
        <f>SUM(E7:E12)</f>
        <v>39552</v>
      </c>
      <c r="F13" s="46">
        <f>SUM(F7:F12)</f>
        <v>38002</v>
      </c>
      <c r="G13" s="46">
        <f t="shared" ref="G13:H13" si="5">SUM(G7:G12)</f>
        <v>38548.5</v>
      </c>
      <c r="H13" s="46">
        <f t="shared" si="5"/>
        <v>38489.375</v>
      </c>
    </row>
    <row r="14" spans="1:10" ht="15.75">
      <c r="A14" s="9" t="s">
        <v>204</v>
      </c>
      <c r="B14" s="10"/>
      <c r="C14" s="47">
        <f>SUM(C13,C6)</f>
        <v>820411</v>
      </c>
      <c r="D14" s="47">
        <f>SUM(D13,D6)</f>
        <v>860685</v>
      </c>
      <c r="E14" s="47">
        <f>SUM(E13,E6)</f>
        <v>756600</v>
      </c>
      <c r="F14" s="47">
        <f>SUM(F13,F6)</f>
        <v>703720</v>
      </c>
      <c r="G14" s="47">
        <f>SUM(G13,G6)</f>
        <v>817887.79480000003</v>
      </c>
      <c r="H14" s="47">
        <f t="shared" ref="H14" si="6">SUM(H13,H6)</f>
        <v>891293.58189200005</v>
      </c>
    </row>
    <row r="15" spans="1:10" ht="15.75">
      <c r="A15" s="10" t="s">
        <v>343</v>
      </c>
      <c r="C15" s="39">
        <f>C4/C14</f>
        <v>0.8913995546134803</v>
      </c>
      <c r="D15" s="39">
        <f t="shared" ref="D15:H15" si="7">D4/D14</f>
        <v>0.86874408174883955</v>
      </c>
      <c r="E15" s="39">
        <f t="shared" si="7"/>
        <v>0.83566745968807821</v>
      </c>
      <c r="F15" s="39">
        <f t="shared" si="7"/>
        <v>0.83848547717842326</v>
      </c>
      <c r="G15" s="39">
        <f t="shared" si="7"/>
        <v>0.85649651364622614</v>
      </c>
      <c r="H15" s="39">
        <f t="shared" si="7"/>
        <v>0.8665171163384231</v>
      </c>
    </row>
    <row r="16" spans="1:10">
      <c r="A16" t="s">
        <v>205</v>
      </c>
      <c r="B16" s="11">
        <v>1568603</v>
      </c>
      <c r="C16" s="11">
        <v>1779574</v>
      </c>
      <c r="D16" s="11">
        <v>1862449</v>
      </c>
      <c r="E16" s="11">
        <v>1563297</v>
      </c>
      <c r="F16" s="11">
        <v>1457861</v>
      </c>
      <c r="G16">
        <f>F16+F16*G17</f>
        <v>1632804.32</v>
      </c>
      <c r="H16">
        <f t="shared" ref="H16" si="8">G16+G16*H17</f>
        <v>1714444.5360000001</v>
      </c>
      <c r="J16" t="s">
        <v>206</v>
      </c>
    </row>
    <row r="17" spans="1:18">
      <c r="A17" t="s">
        <v>207</v>
      </c>
      <c r="C17" s="48">
        <f>C16/B16-1</f>
        <v>0.13449610895809849</v>
      </c>
      <c r="D17" s="48">
        <f t="shared" ref="D17:F17" si="9">D16/C16-1</f>
        <v>4.6570134200657032E-2</v>
      </c>
      <c r="E17" s="48">
        <f t="shared" si="9"/>
        <v>-0.1606229217551729</v>
      </c>
      <c r="F17" s="48">
        <f t="shared" si="9"/>
        <v>-6.7444637839131016E-2</v>
      </c>
      <c r="G17" s="49">
        <v>0.12</v>
      </c>
      <c r="H17" s="49">
        <v>0.05</v>
      </c>
    </row>
    <row r="18" spans="1:18">
      <c r="A18" t="s">
        <v>208</v>
      </c>
      <c r="C18">
        <f>C4/C16*10^6</f>
        <v>410948.91249254032</v>
      </c>
      <c r="D18">
        <f t="shared" ref="D18:F18" si="10">D4/D16*10^6</f>
        <v>401468.71135800227</v>
      </c>
      <c r="E18">
        <f t="shared" si="10"/>
        <v>404443.94123445515</v>
      </c>
      <c r="F18">
        <f t="shared" si="10"/>
        <v>404742.97618222859</v>
      </c>
      <c r="G18">
        <f>F18+F18*G19</f>
        <v>429027.55475316232</v>
      </c>
      <c r="H18">
        <f t="shared" ref="H18" si="11">G18+G18*H19</f>
        <v>450478.93249082041</v>
      </c>
      <c r="N18" t="s">
        <v>209</v>
      </c>
    </row>
    <row r="19" spans="1:18">
      <c r="A19" t="s">
        <v>210</v>
      </c>
      <c r="C19" s="48" t="e">
        <f>C18/B18-1</f>
        <v>#DIV/0!</v>
      </c>
      <c r="D19" s="48">
        <f t="shared" ref="D19:F19" si="12">D18/C18-1</f>
        <v>-2.3069050303692218E-2</v>
      </c>
      <c r="E19" s="48">
        <f t="shared" si="12"/>
        <v>7.4108636421226226E-3</v>
      </c>
      <c r="F19" s="48">
        <f t="shared" si="12"/>
        <v>7.3937304354387834E-4</v>
      </c>
      <c r="G19" s="50">
        <v>0.06</v>
      </c>
      <c r="H19" s="50">
        <v>0.05</v>
      </c>
    </row>
    <row r="24" spans="1:18" ht="15.75">
      <c r="A24" s="9" t="s">
        <v>211</v>
      </c>
      <c r="F24" s="7" t="s">
        <v>212</v>
      </c>
      <c r="G24" s="7" t="s">
        <v>213</v>
      </c>
      <c r="N24" s="37"/>
    </row>
    <row r="25" spans="1:18">
      <c r="A25" t="s">
        <v>214</v>
      </c>
      <c r="F25" s="11">
        <v>436035</v>
      </c>
      <c r="G25" s="11">
        <v>582841</v>
      </c>
      <c r="I25" s="51">
        <f>G25/F25-1</f>
        <v>0.33668398179045256</v>
      </c>
      <c r="R25" s="36">
        <f>128924/139002-1</f>
        <v>-7.2502553920087531E-2</v>
      </c>
    </row>
    <row r="26" spans="1:18">
      <c r="A26" t="s">
        <v>215</v>
      </c>
      <c r="F26">
        <f>F25*F15</f>
        <v>365609.01504149381</v>
      </c>
      <c r="G26">
        <f>G25*G15</f>
        <v>499201.28451008012</v>
      </c>
    </row>
    <row r="27" spans="1:18">
      <c r="A27" t="s">
        <v>216</v>
      </c>
      <c r="F27" s="11">
        <v>965626</v>
      </c>
      <c r="G27" s="11">
        <v>1163823</v>
      </c>
      <c r="I27" s="51">
        <f>G27/F27-1</f>
        <v>0.20525234407524229</v>
      </c>
    </row>
    <row r="28" spans="1:18">
      <c r="A28" t="s">
        <v>217</v>
      </c>
      <c r="F28">
        <f>F26/F27*10^6</f>
        <v>378623.83059434377</v>
      </c>
      <c r="G28">
        <f t="shared" ref="G28" si="13">G26/G27*10^6</f>
        <v>428932.30715502286</v>
      </c>
      <c r="I28" s="51">
        <f>F28/G28-1</f>
        <v>-0.1172876832112737</v>
      </c>
    </row>
    <row r="32" spans="1:18">
      <c r="F32" s="7" t="s">
        <v>218</v>
      </c>
      <c r="G32" s="7" t="s">
        <v>219</v>
      </c>
    </row>
    <row r="33" spans="6:9">
      <c r="F33" s="11">
        <f>F16-F27</f>
        <v>492235</v>
      </c>
      <c r="G33" s="11">
        <f>G16-G27</f>
        <v>468981.32000000007</v>
      </c>
      <c r="I33" s="50">
        <v>-3.2000000000000001E-2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W30"/>
  <sheetViews>
    <sheetView workbookViewId="0">
      <selection activeCell="E11" sqref="E11"/>
    </sheetView>
  </sheetViews>
  <sheetFormatPr defaultRowHeight="15"/>
  <cols>
    <col min="1" max="1" width="15.7109375" bestFit="1" customWidth="1"/>
    <col min="2" max="4" width="10.7109375" bestFit="1" customWidth="1"/>
    <col min="5" max="5" width="15.140625" bestFit="1" customWidth="1"/>
    <col min="6" max="6" width="10.7109375" bestFit="1" customWidth="1"/>
  </cols>
  <sheetData>
    <row r="1" spans="1:23">
      <c r="G1" t="s">
        <v>328</v>
      </c>
    </row>
    <row r="3" spans="1:23">
      <c r="A3" t="s">
        <v>329</v>
      </c>
      <c r="B3" t="s">
        <v>190</v>
      </c>
      <c r="C3" t="s">
        <v>59</v>
      </c>
      <c r="D3" t="s">
        <v>60</v>
      </c>
      <c r="E3" t="s">
        <v>191</v>
      </c>
      <c r="F3" t="s">
        <v>192</v>
      </c>
    </row>
    <row r="4" spans="1:23">
      <c r="A4" s="80" t="s">
        <v>330</v>
      </c>
      <c r="B4" s="43">
        <v>254581</v>
      </c>
      <c r="C4" s="43">
        <v>282133</v>
      </c>
      <c r="D4" s="43">
        <v>299430</v>
      </c>
      <c r="E4" s="43">
        <v>299430</v>
      </c>
      <c r="F4" s="43">
        <v>299430</v>
      </c>
      <c r="L4" t="s">
        <v>331</v>
      </c>
    </row>
    <row r="5" spans="1:23">
      <c r="A5" s="80" t="s">
        <v>332</v>
      </c>
      <c r="B5" s="43">
        <v>104719</v>
      </c>
      <c r="C5" s="43">
        <v>134228</v>
      </c>
      <c r="D5" s="43">
        <v>157645</v>
      </c>
      <c r="E5" s="43"/>
      <c r="F5" s="43"/>
    </row>
    <row r="6" spans="1:23">
      <c r="A6" s="80" t="s">
        <v>333</v>
      </c>
      <c r="B6" s="43">
        <f>B4-B5</f>
        <v>149862</v>
      </c>
      <c r="C6" s="43">
        <f t="shared" ref="C6:D6" si="0">C4-C5</f>
        <v>147905</v>
      </c>
      <c r="D6" s="43">
        <f t="shared" si="0"/>
        <v>141785</v>
      </c>
      <c r="E6" s="43"/>
      <c r="F6" s="43"/>
    </row>
    <row r="7" spans="1:23">
      <c r="A7" s="80"/>
      <c r="B7" s="43"/>
      <c r="C7" s="43"/>
      <c r="D7" s="43"/>
      <c r="E7" s="43"/>
      <c r="F7" s="43"/>
      <c r="Q7" t="s">
        <v>350</v>
      </c>
    </row>
    <row r="8" spans="1:23">
      <c r="B8" s="43"/>
      <c r="C8" s="43"/>
      <c r="D8" s="43"/>
      <c r="E8" s="43"/>
      <c r="F8" s="43"/>
      <c r="S8" t="s">
        <v>351</v>
      </c>
    </row>
    <row r="9" spans="1:23">
      <c r="A9" s="80" t="s">
        <v>334</v>
      </c>
      <c r="B9" s="43"/>
      <c r="C9" s="43"/>
      <c r="D9" s="43"/>
      <c r="E9" s="43"/>
      <c r="F9" s="43"/>
      <c r="S9" t="s">
        <v>352</v>
      </c>
      <c r="U9" t="s">
        <v>1112</v>
      </c>
      <c r="W9" t="s">
        <v>1116</v>
      </c>
    </row>
    <row r="10" spans="1:23">
      <c r="A10" s="80" t="s">
        <v>330</v>
      </c>
      <c r="B10" s="43">
        <v>9070</v>
      </c>
      <c r="C10" s="43">
        <v>9366</v>
      </c>
      <c r="D10" s="43">
        <v>9674</v>
      </c>
      <c r="E10" s="43">
        <v>9674</v>
      </c>
      <c r="F10" s="43">
        <v>9674</v>
      </c>
      <c r="L10" t="s">
        <v>335</v>
      </c>
      <c r="S10" t="s">
        <v>353</v>
      </c>
      <c r="U10" t="s">
        <v>1113</v>
      </c>
      <c r="W10" t="s">
        <v>1117</v>
      </c>
    </row>
    <row r="11" spans="1:23">
      <c r="A11" s="81" t="s">
        <v>336</v>
      </c>
      <c r="B11" s="43">
        <v>4559</v>
      </c>
      <c r="C11" s="43">
        <v>6008</v>
      </c>
      <c r="D11" s="43">
        <v>7432</v>
      </c>
      <c r="E11" s="43">
        <f>D11+D11*'Profit&amp;Loss'!G18</f>
        <v>8175.2</v>
      </c>
      <c r="F11" s="43">
        <f>E11+E11*'Profit&amp;Loss'!H18</f>
        <v>8992.7199999999993</v>
      </c>
      <c r="S11" t="s">
        <v>354</v>
      </c>
      <c r="U11" t="s">
        <v>1114</v>
      </c>
      <c r="W11" t="s">
        <v>1116</v>
      </c>
    </row>
    <row r="12" spans="1:23">
      <c r="A12" s="80" t="s">
        <v>333</v>
      </c>
      <c r="B12" s="43">
        <f>B10-B11</f>
        <v>4511</v>
      </c>
      <c r="C12" s="43">
        <f t="shared" ref="C12:F12" si="1">C10-C11</f>
        <v>3358</v>
      </c>
      <c r="D12" s="43">
        <f t="shared" si="1"/>
        <v>2242</v>
      </c>
      <c r="E12" s="43">
        <f t="shared" si="1"/>
        <v>1498.8000000000002</v>
      </c>
      <c r="F12" s="43">
        <f t="shared" si="1"/>
        <v>681.28000000000065</v>
      </c>
      <c r="S12" t="s">
        <v>355</v>
      </c>
      <c r="U12" t="s">
        <v>1115</v>
      </c>
      <c r="W12" t="s">
        <v>1117</v>
      </c>
    </row>
    <row r="13" spans="1:23">
      <c r="A13" s="80"/>
      <c r="B13" s="43"/>
      <c r="C13" s="43"/>
      <c r="D13" s="43"/>
      <c r="E13" s="43"/>
      <c r="F13" s="43"/>
      <c r="S13" t="s">
        <v>1118</v>
      </c>
      <c r="U13" t="s">
        <v>1122</v>
      </c>
    </row>
    <row r="14" spans="1:23">
      <c r="B14" s="43"/>
      <c r="C14" s="43"/>
      <c r="D14" s="43"/>
      <c r="E14" s="43"/>
      <c r="F14" s="43"/>
      <c r="S14" t="s">
        <v>1119</v>
      </c>
    </row>
    <row r="15" spans="1:23">
      <c r="A15" s="80" t="s">
        <v>204</v>
      </c>
      <c r="B15" s="43"/>
      <c r="C15" s="43"/>
      <c r="D15" s="43"/>
      <c r="E15" s="43"/>
      <c r="F15" s="43"/>
      <c r="S15" t="s">
        <v>1120</v>
      </c>
    </row>
    <row r="16" spans="1:23">
      <c r="A16" s="80" t="s">
        <v>330</v>
      </c>
      <c r="B16" s="43">
        <f>SUM(B4,B10)</f>
        <v>263651</v>
      </c>
      <c r="C16" s="43">
        <f t="shared" ref="C16:D16" si="2">SUM(C4,C10)</f>
        <v>291499</v>
      </c>
      <c r="D16" s="43">
        <f t="shared" si="2"/>
        <v>309104</v>
      </c>
      <c r="E16" s="43">
        <f>D16+E21</f>
        <v>359104</v>
      </c>
      <c r="F16" s="43">
        <f t="shared" ref="F16" si="3">E16+F21</f>
        <v>399104</v>
      </c>
      <c r="S16" t="s">
        <v>1121</v>
      </c>
    </row>
    <row r="17" spans="1:19">
      <c r="A17" s="80" t="s">
        <v>336</v>
      </c>
      <c r="B17" s="43">
        <f t="shared" ref="B17:D18" si="4">SUM(B5,B11)</f>
        <v>109278</v>
      </c>
      <c r="C17" s="43">
        <f t="shared" si="4"/>
        <v>140236</v>
      </c>
      <c r="D17" s="43">
        <f t="shared" si="4"/>
        <v>165077</v>
      </c>
      <c r="E17" s="43">
        <f>D17+35000</f>
        <v>200077</v>
      </c>
      <c r="F17" s="43">
        <f t="shared" ref="F17" si="5">E17+35000</f>
        <v>235077</v>
      </c>
    </row>
    <row r="18" spans="1:19">
      <c r="A18" s="80" t="s">
        <v>333</v>
      </c>
      <c r="B18" s="43">
        <f t="shared" si="4"/>
        <v>154373</v>
      </c>
      <c r="C18" s="43">
        <f t="shared" si="4"/>
        <v>151263</v>
      </c>
      <c r="D18" s="43">
        <f t="shared" si="4"/>
        <v>144027</v>
      </c>
      <c r="E18" s="43">
        <f>E16-E17</f>
        <v>159027</v>
      </c>
      <c r="F18" s="43">
        <f t="shared" ref="F18" si="6">F16-F17</f>
        <v>164027</v>
      </c>
      <c r="S18" t="s">
        <v>1129</v>
      </c>
    </row>
    <row r="19" spans="1:19">
      <c r="A19" s="80" t="s">
        <v>337</v>
      </c>
      <c r="B19" s="43">
        <f>'[1]Balance Sheet'!D7+'[1]Balance Sheet'!D9</f>
        <v>16069</v>
      </c>
      <c r="C19" s="43">
        <f>'[1]Balance Sheet'!E7+'[1]Balance Sheet'!E9</f>
        <v>14152</v>
      </c>
      <c r="D19" s="43">
        <f>'[1]Balance Sheet'!F7+'[1]Balance Sheet'!F9</f>
        <v>14968</v>
      </c>
      <c r="E19" s="43">
        <f>D19+E21-E22</f>
        <v>19968</v>
      </c>
      <c r="F19" s="43">
        <f t="shared" ref="F19" si="7">E19+F21-F22</f>
        <v>24968</v>
      </c>
      <c r="S19" t="s">
        <v>1130</v>
      </c>
    </row>
    <row r="21" spans="1:19">
      <c r="A21" s="80" t="s">
        <v>338</v>
      </c>
      <c r="E21" s="82">
        <v>50000</v>
      </c>
      <c r="F21" s="82">
        <v>40000</v>
      </c>
      <c r="J21" s="43"/>
      <c r="L21" s="43"/>
      <c r="N21" s="43"/>
    </row>
    <row r="22" spans="1:19">
      <c r="A22" s="80" t="s">
        <v>339</v>
      </c>
      <c r="E22" s="83">
        <v>45000</v>
      </c>
      <c r="F22" s="84">
        <v>35000</v>
      </c>
    </row>
    <row r="26" spans="1:19">
      <c r="A26" t="s">
        <v>340</v>
      </c>
      <c r="E26" s="39">
        <v>0</v>
      </c>
      <c r="F26" s="39">
        <v>0</v>
      </c>
    </row>
    <row r="27" spans="1:19">
      <c r="A27" t="s">
        <v>341</v>
      </c>
      <c r="E27" s="39">
        <f>1-E26</f>
        <v>1</v>
      </c>
      <c r="F27" s="39">
        <f t="shared" ref="F27" si="8">1-F26</f>
        <v>1</v>
      </c>
    </row>
    <row r="29" spans="1:19">
      <c r="A29" t="s">
        <v>342</v>
      </c>
      <c r="E29">
        <f>E21*E26</f>
        <v>0</v>
      </c>
      <c r="F29">
        <f t="shared" ref="F29" si="9">F21*F26</f>
        <v>0</v>
      </c>
    </row>
    <row r="30" spans="1:19">
      <c r="A30" t="s">
        <v>341</v>
      </c>
      <c r="E30" s="43">
        <f>E21-E26</f>
        <v>50000</v>
      </c>
      <c r="F30" s="43">
        <f t="shared" ref="F30" si="10">F21-F26</f>
        <v>40000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Balancesheet</vt:lpstr>
      <vt:lpstr>Profit&amp;Loss</vt:lpstr>
      <vt:lpstr>9MP&amp;L</vt:lpstr>
      <vt:lpstr>Cash Flow</vt:lpstr>
      <vt:lpstr>Balancesheet Common Size</vt:lpstr>
      <vt:lpstr>P&amp;LCommon Size</vt:lpstr>
      <vt:lpstr>Ratio</vt:lpstr>
      <vt:lpstr>Forecasting</vt:lpstr>
      <vt:lpstr>Capex</vt:lpstr>
      <vt:lpstr>Relative</vt:lpstr>
      <vt:lpstr>Absolute</vt:lpstr>
      <vt:lpstr>BETA</vt:lpstr>
      <vt:lpstr>Risk Free and Risk Prem.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2023-04-30T17:51:53Z</dcterms:modified>
</cp:coreProperties>
</file>